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Desktop\"/>
    </mc:Choice>
  </mc:AlternateContent>
  <bookViews>
    <workbookView xWindow="0" yWindow="0" windowWidth="28770" windowHeight="11700" tabRatio="944" activeTab="2"/>
  </bookViews>
  <sheets>
    <sheet name="ТИТУЛЬНЫЙ ЛИСТ" sheetId="1" r:id="rId1"/>
    <sheet name="РО целевые 2021" sheetId="5" state="hidden" r:id="rId2"/>
    <sheet name="РАЗДЕЛ 1" sheetId="2" r:id="rId3"/>
    <sheet name="РАЗДЕЛ 2" sheetId="4" r:id="rId4"/>
    <sheet name="РО  мунзадание 2025" sheetId="6" r:id="rId5"/>
    <sheet name="РО  мунзадание 2026" sheetId="12" r:id="rId6"/>
    <sheet name="РО  мунзадание 2027" sheetId="13" r:id="rId7"/>
    <sheet name="РО субсидии 2025" sheetId="9" r:id="rId8"/>
    <sheet name="внебюджет 2024" sheetId="18" state="hidden" r:id="rId9"/>
    <sheet name="РО субсидии 2026" sheetId="19" r:id="rId10"/>
    <sheet name="РО субсидии 2027" sheetId="20" r:id="rId11"/>
    <sheet name="РО  субсидии 2025" sheetId="10" state="hidden" r:id="rId12"/>
    <sheet name="РО  субсидии 2026" sheetId="11" state="hidden" r:id="rId13"/>
    <sheet name="Лист3" sheetId="3" state="hidden" r:id="rId14"/>
  </sheets>
  <definedNames>
    <definedName name="_xlnm._FilterDatabase" localSheetId="2" hidden="1">'РАЗДЕЛ 1'!$A$7:$L$108</definedName>
    <definedName name="_xlnm._FilterDatabase" localSheetId="4" hidden="1">'РО  мунзадание 2025'!#REF!</definedName>
    <definedName name="_xlnm._FilterDatabase" localSheetId="5" hidden="1">'РО  мунзадание 2026'!#REF!</definedName>
    <definedName name="_xlnm._FilterDatabase" localSheetId="6" hidden="1">'РО  мунзадание 2027'!#REF!</definedName>
    <definedName name="_xlnm._FilterDatabase" localSheetId="11" hidden="1">'РО  субсидии 2025'!#REF!</definedName>
    <definedName name="_xlnm._FilterDatabase" localSheetId="12" hidden="1">'РО  субсидии 2026'!#REF!</definedName>
    <definedName name="_xlnm._FilterDatabase" localSheetId="7" hidden="1">'РО субсидии 2025'!#REF!</definedName>
    <definedName name="_xlnm._FilterDatabase" localSheetId="9" hidden="1">'РО субсидии 2026'!#REF!</definedName>
    <definedName name="_xlnm._FilterDatabase" localSheetId="10" hidden="1">'РО субсидии 2027'!#REF!</definedName>
    <definedName name="TABLE" localSheetId="3">'РАЗДЕЛ 2'!#REF!</definedName>
    <definedName name="TABLE_2" localSheetId="3">'РАЗДЕЛ 2'!#REF!</definedName>
    <definedName name="_xlnm.Print_Titles" localSheetId="3">'РАЗДЕЛ 2'!$3:$6</definedName>
    <definedName name="_xlnm.Print_Area" localSheetId="13">Лист3!$A$1:$I$58</definedName>
    <definedName name="_xlnm.Print_Area" localSheetId="3">'РАЗДЕЛ 2'!$A$1:$FE$60</definedName>
    <definedName name="_xlnm.Print_Area" localSheetId="0">'ТИТУЛЬНЫЙ ЛИСТ'!$A$1:$E$38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2" i="2" l="1"/>
  <c r="F16" i="2"/>
  <c r="F80" i="2"/>
  <c r="K16" i="2" l="1"/>
  <c r="J16" i="2"/>
  <c r="I44" i="12"/>
  <c r="I44" i="13"/>
  <c r="F78" i="2" l="1"/>
  <c r="I8" i="2"/>
  <c r="E22" i="2" l="1"/>
  <c r="E21" i="2"/>
  <c r="F252" i="13"/>
  <c r="F253" i="13"/>
  <c r="F253" i="12"/>
  <c r="F254" i="12"/>
  <c r="F252" i="6"/>
  <c r="F253" i="6"/>
  <c r="K43" i="13"/>
  <c r="K42" i="13"/>
  <c r="I157" i="13"/>
  <c r="I158" i="13"/>
  <c r="I159" i="13"/>
  <c r="I160" i="13"/>
  <c r="I161" i="13"/>
  <c r="I162" i="13"/>
  <c r="I163" i="13"/>
  <c r="I164" i="13"/>
  <c r="I165" i="13"/>
  <c r="I166" i="13"/>
  <c r="I167" i="13"/>
  <c r="I168" i="13"/>
  <c r="F157" i="13"/>
  <c r="F158" i="13"/>
  <c r="F159" i="13"/>
  <c r="F160" i="13"/>
  <c r="F161" i="13"/>
  <c r="F162" i="13"/>
  <c r="F163" i="13"/>
  <c r="F164" i="13"/>
  <c r="F165" i="13"/>
  <c r="F166" i="13"/>
  <c r="F167" i="13"/>
  <c r="F168" i="13"/>
  <c r="D157" i="13"/>
  <c r="D158" i="13"/>
  <c r="D159" i="13"/>
  <c r="D160" i="13"/>
  <c r="D161" i="13"/>
  <c r="D162" i="13"/>
  <c r="D163" i="13"/>
  <c r="D164" i="13"/>
  <c r="D165" i="13"/>
  <c r="D166" i="13"/>
  <c r="D167" i="13"/>
  <c r="D168" i="13"/>
  <c r="I156" i="13"/>
  <c r="F156" i="13"/>
  <c r="D156" i="13"/>
  <c r="K42" i="12"/>
  <c r="I157" i="12"/>
  <c r="I158" i="12"/>
  <c r="I159" i="12"/>
  <c r="I160" i="12"/>
  <c r="I161" i="12"/>
  <c r="I162" i="12"/>
  <c r="I163" i="12"/>
  <c r="I164" i="12"/>
  <c r="I165" i="12"/>
  <c r="I166" i="12"/>
  <c r="I167" i="12"/>
  <c r="I168" i="12"/>
  <c r="F157" i="12"/>
  <c r="F158" i="12"/>
  <c r="F159" i="12"/>
  <c r="F160" i="12"/>
  <c r="F161" i="12"/>
  <c r="F162" i="12"/>
  <c r="F163" i="12"/>
  <c r="F164" i="12"/>
  <c r="F165" i="12"/>
  <c r="F166" i="12"/>
  <c r="F167" i="12"/>
  <c r="F168" i="12"/>
  <c r="D157" i="12"/>
  <c r="D158" i="12"/>
  <c r="D159" i="12"/>
  <c r="D160" i="12"/>
  <c r="D161" i="12"/>
  <c r="D162" i="12"/>
  <c r="D163" i="12"/>
  <c r="D164" i="12"/>
  <c r="D165" i="12"/>
  <c r="D166" i="12"/>
  <c r="D167" i="12"/>
  <c r="D168" i="12"/>
  <c r="I156" i="12"/>
  <c r="F156" i="12"/>
  <c r="D156" i="12"/>
  <c r="K43" i="6"/>
  <c r="K42" i="6"/>
  <c r="I165" i="6"/>
  <c r="I163" i="6"/>
  <c r="I161" i="6"/>
  <c r="I160" i="6"/>
  <c r="I158" i="6"/>
  <c r="I156" i="6"/>
  <c r="K86" i="2" l="1"/>
  <c r="J86" i="2"/>
  <c r="I86" i="2"/>
  <c r="I223" i="13"/>
  <c r="I222" i="13"/>
  <c r="B223" i="13"/>
  <c r="B222" i="13"/>
  <c r="B218" i="13"/>
  <c r="B219" i="13"/>
  <c r="I224" i="12"/>
  <c r="I223" i="12"/>
  <c r="B224" i="12"/>
  <c r="B223" i="12"/>
  <c r="K92" i="2"/>
  <c r="F251" i="13"/>
  <c r="F250" i="13"/>
  <c r="J92" i="2"/>
  <c r="F252" i="12"/>
  <c r="H92" i="2"/>
  <c r="I92" i="2"/>
  <c r="F251" i="6"/>
  <c r="F250" i="6"/>
  <c r="Y183" i="6"/>
  <c r="B205" i="12"/>
  <c r="B202" i="12"/>
  <c r="B203" i="12"/>
  <c r="B204" i="12"/>
  <c r="B197" i="12"/>
  <c r="B196" i="13" s="1"/>
  <c r="B198" i="12"/>
  <c r="B199" i="12"/>
  <c r="B198" i="13" s="1"/>
  <c r="B197" i="13"/>
  <c r="I221" i="13"/>
  <c r="I222" i="12"/>
  <c r="J197" i="12"/>
  <c r="J196" i="13" s="1"/>
  <c r="J198" i="12"/>
  <c r="J197" i="13"/>
  <c r="I236" i="12"/>
  <c r="I235" i="13" s="1"/>
  <c r="I237" i="12"/>
  <c r="I236" i="13" s="1"/>
  <c r="I238" i="12"/>
  <c r="I237" i="13" s="1"/>
  <c r="I239" i="12"/>
  <c r="I238" i="13" s="1"/>
  <c r="J189" i="6"/>
  <c r="J197" i="6"/>
  <c r="J196" i="6"/>
  <c r="J212" i="6"/>
  <c r="J213" i="6"/>
  <c r="J187" i="6"/>
  <c r="J203" i="6"/>
  <c r="J201" i="6"/>
  <c r="I169" i="13"/>
  <c r="I169" i="12"/>
  <c r="I157" i="6"/>
  <c r="I159" i="6"/>
  <c r="I162" i="6"/>
  <c r="I164" i="6"/>
  <c r="I166" i="6"/>
  <c r="I167" i="6"/>
  <c r="I169" i="6" l="1"/>
  <c r="K21" i="2"/>
  <c r="J21" i="2"/>
  <c r="I44" i="6" l="1"/>
  <c r="K41" i="20" l="1"/>
  <c r="J20" i="2" l="1"/>
  <c r="H117" i="20"/>
  <c r="H119" i="20" s="1"/>
  <c r="K42" i="20" s="1"/>
  <c r="I81" i="20"/>
  <c r="I89" i="20" s="1"/>
  <c r="I71" i="20"/>
  <c r="I70" i="20"/>
  <c r="I69" i="20"/>
  <c r="I68" i="20"/>
  <c r="I67" i="20"/>
  <c r="I66" i="20"/>
  <c r="I72" i="20" s="1"/>
  <c r="I45" i="20"/>
  <c r="I56" i="20" s="1"/>
  <c r="J36" i="20"/>
  <c r="J35" i="20"/>
  <c r="J34" i="20"/>
  <c r="J33" i="20"/>
  <c r="J32" i="20"/>
  <c r="J31" i="20"/>
  <c r="J30" i="20"/>
  <c r="J29" i="20"/>
  <c r="J20" i="20"/>
  <c r="J19" i="20"/>
  <c r="J18" i="20"/>
  <c r="J17" i="20"/>
  <c r="J16" i="20"/>
  <c r="J15" i="20"/>
  <c r="J14" i="20"/>
  <c r="J13" i="20"/>
  <c r="H119" i="19"/>
  <c r="H117" i="19"/>
  <c r="I89" i="19"/>
  <c r="I83" i="19"/>
  <c r="I81" i="19"/>
  <c r="I92" i="19" s="1"/>
  <c r="I71" i="19"/>
  <c r="I70" i="19"/>
  <c r="I69" i="19"/>
  <c r="I68" i="19"/>
  <c r="I67" i="19"/>
  <c r="I66" i="19"/>
  <c r="I72" i="19" s="1"/>
  <c r="I45" i="19"/>
  <c r="I53" i="19" s="1"/>
  <c r="K41" i="19"/>
  <c r="K42" i="19" s="1"/>
  <c r="J36" i="19"/>
  <c r="J35" i="19"/>
  <c r="J34" i="19"/>
  <c r="J33" i="19"/>
  <c r="J32" i="19"/>
  <c r="J31" i="19"/>
  <c r="J30" i="19"/>
  <c r="J29" i="19"/>
  <c r="J20" i="19"/>
  <c r="J19" i="19"/>
  <c r="J18" i="19"/>
  <c r="J17" i="19"/>
  <c r="J16" i="19"/>
  <c r="J15" i="19"/>
  <c r="J14" i="19"/>
  <c r="J13" i="19"/>
  <c r="I47" i="20" l="1"/>
  <c r="I53" i="20"/>
  <c r="I87" i="20"/>
  <c r="I92" i="20"/>
  <c r="I51" i="20"/>
  <c r="I83" i="20"/>
  <c r="I93" i="20" s="1"/>
  <c r="I51" i="19"/>
  <c r="I56" i="19"/>
  <c r="I47" i="19"/>
  <c r="I87" i="19"/>
  <c r="I93" i="19" s="1"/>
  <c r="I57" i="20" l="1"/>
  <c r="I57" i="19"/>
  <c r="I235" i="12"/>
  <c r="F20" i="2" l="1"/>
  <c r="F18" i="2"/>
  <c r="K20" i="2"/>
  <c r="I20" i="2"/>
  <c r="H20" i="2"/>
  <c r="G20" i="2"/>
  <c r="I234" i="13" l="1"/>
  <c r="J85" i="12"/>
  <c r="J85" i="13" s="1"/>
  <c r="J82" i="12"/>
  <c r="J82" i="13" s="1"/>
  <c r="I130" i="6"/>
  <c r="B202" i="13" l="1"/>
  <c r="B204" i="13"/>
  <c r="B214" i="12"/>
  <c r="B213" i="13" s="1"/>
  <c r="B215" i="12"/>
  <c r="B214" i="13" s="1"/>
  <c r="B216" i="12"/>
  <c r="B215" i="13" s="1"/>
  <c r="B217" i="12"/>
  <c r="B216" i="13" s="1"/>
  <c r="B218" i="12"/>
  <c r="B217" i="13" s="1"/>
  <c r="B219" i="12"/>
  <c r="B220" i="12"/>
  <c r="B213" i="12"/>
  <c r="B212" i="13" s="1"/>
  <c r="J214" i="12"/>
  <c r="J213" i="13" s="1"/>
  <c r="J215" i="12"/>
  <c r="J214" i="13" s="1"/>
  <c r="J216" i="12"/>
  <c r="J215" i="13" s="1"/>
  <c r="J217" i="12"/>
  <c r="J216" i="13" s="1"/>
  <c r="J218" i="12"/>
  <c r="J217" i="13" s="1"/>
  <c r="J219" i="12"/>
  <c r="J220" i="12"/>
  <c r="J213" i="12"/>
  <c r="J212" i="13" s="1"/>
  <c r="J202" i="12"/>
  <c r="J201" i="13" s="1"/>
  <c r="J203" i="12"/>
  <c r="J202" i="13" s="1"/>
  <c r="J204" i="12"/>
  <c r="J203" i="13" s="1"/>
  <c r="J205" i="12"/>
  <c r="J204" i="13" s="1"/>
  <c r="J201" i="12"/>
  <c r="J200" i="13" s="1"/>
  <c r="J189" i="12"/>
  <c r="J188" i="13" s="1"/>
  <c r="J190" i="12"/>
  <c r="J189" i="13" s="1"/>
  <c r="J191" i="12"/>
  <c r="J190" i="13" s="1"/>
  <c r="J192" i="12"/>
  <c r="J191" i="13" s="1"/>
  <c r="J193" i="12"/>
  <c r="J192" i="13" s="1"/>
  <c r="J194" i="12"/>
  <c r="J193" i="13" s="1"/>
  <c r="J195" i="12"/>
  <c r="J194" i="13" s="1"/>
  <c r="J196" i="12"/>
  <c r="J195" i="13" s="1"/>
  <c r="J199" i="12"/>
  <c r="J198" i="13" s="1"/>
  <c r="J188" i="12"/>
  <c r="J187" i="13" s="1"/>
  <c r="B189" i="12"/>
  <c r="B188" i="13" s="1"/>
  <c r="B190" i="12"/>
  <c r="B189" i="13" s="1"/>
  <c r="B191" i="12"/>
  <c r="B190" i="13" s="1"/>
  <c r="B192" i="12"/>
  <c r="B191" i="13" s="1"/>
  <c r="B193" i="12"/>
  <c r="B192" i="13" s="1"/>
  <c r="B194" i="12"/>
  <c r="B193" i="13" s="1"/>
  <c r="B195" i="12"/>
  <c r="B194" i="13" s="1"/>
  <c r="B196" i="12"/>
  <c r="B195" i="13" s="1"/>
  <c r="B201" i="12"/>
  <c r="B200" i="13" s="1"/>
  <c r="B201" i="13"/>
  <c r="B203" i="13"/>
  <c r="B188" i="12"/>
  <c r="B187" i="13" s="1"/>
  <c r="L169" i="13"/>
  <c r="L169" i="12"/>
  <c r="Y169" i="12"/>
  <c r="Y154" i="12"/>
  <c r="F254" i="6"/>
  <c r="L154" i="13" l="1"/>
  <c r="L154" i="12"/>
  <c r="Y169" i="6" l="1"/>
  <c r="L85" i="13" l="1"/>
  <c r="L84" i="13"/>
  <c r="L83" i="13"/>
  <c r="L82" i="13"/>
  <c r="G130" i="12"/>
  <c r="L83" i="12"/>
  <c r="L84" i="12"/>
  <c r="L85" i="12"/>
  <c r="L82" i="12"/>
  <c r="L83" i="6" l="1"/>
  <c r="L84" i="6"/>
  <c r="L85" i="6"/>
  <c r="L82" i="6"/>
  <c r="L86" i="13" l="1"/>
  <c r="I233" i="13"/>
  <c r="I234" i="12"/>
  <c r="F251" i="12" s="1"/>
  <c r="J219" i="13" l="1"/>
  <c r="J199" i="13" l="1"/>
  <c r="J200" i="12"/>
  <c r="Y154" i="6"/>
  <c r="I224" i="6" l="1"/>
  <c r="F245" i="6" l="1"/>
  <c r="J206" i="12"/>
  <c r="J205" i="6"/>
  <c r="L169" i="6" l="1"/>
  <c r="K41" i="9" l="1"/>
  <c r="D29" i="18"/>
  <c r="E24" i="18" l="1"/>
  <c r="D30" i="18"/>
  <c r="E30" i="18" s="1"/>
  <c r="F30" i="18" s="1"/>
  <c r="D27" i="18" l="1"/>
  <c r="D26" i="18"/>
  <c r="E29" i="18"/>
  <c r="F29" i="18" s="1"/>
  <c r="F18" i="18"/>
  <c r="F17" i="18"/>
  <c r="H79" i="2"/>
  <c r="H119" i="9"/>
  <c r="K42" i="9" s="1"/>
  <c r="H117" i="9"/>
  <c r="F19" i="18" l="1"/>
  <c r="D21" i="18" l="1"/>
  <c r="B245" i="12"/>
  <c r="B244" i="13"/>
  <c r="L154" i="6" l="1"/>
  <c r="D22" i="18"/>
  <c r="D23" i="18" s="1"/>
  <c r="E25" i="18" s="1"/>
  <c r="Z154" i="6"/>
  <c r="K96" i="2" l="1"/>
  <c r="J80" i="2"/>
  <c r="J76" i="2" s="1"/>
  <c r="K80" i="2"/>
  <c r="I45" i="13" l="1"/>
  <c r="K38" i="2" s="1"/>
  <c r="E233" i="13"/>
  <c r="J220" i="13"/>
  <c r="J221" i="12"/>
  <c r="E234" i="12"/>
  <c r="B220" i="13" l="1"/>
  <c r="B221" i="13"/>
  <c r="F248" i="13"/>
  <c r="F247" i="13"/>
  <c r="B205" i="13"/>
  <c r="F249" i="12"/>
  <c r="F248" i="12"/>
  <c r="F245" i="12"/>
  <c r="F244" i="6"/>
  <c r="K43" i="11"/>
  <c r="K43" i="10"/>
  <c r="I224" i="13" l="1"/>
  <c r="F245" i="13" s="1"/>
  <c r="K83" i="2" s="1"/>
  <c r="J205" i="13"/>
  <c r="G76" i="2"/>
  <c r="K82" i="2"/>
  <c r="I239" i="13"/>
  <c r="I180" i="13"/>
  <c r="I179" i="13"/>
  <c r="I178" i="13"/>
  <c r="I177" i="13"/>
  <c r="I176" i="13"/>
  <c r="I175" i="13"/>
  <c r="I147" i="13"/>
  <c r="I146" i="13"/>
  <c r="I145" i="13"/>
  <c r="I144" i="13"/>
  <c r="I143" i="13"/>
  <c r="I142" i="13"/>
  <c r="I117" i="13"/>
  <c r="I116" i="13"/>
  <c r="I115" i="13"/>
  <c r="I114" i="13"/>
  <c r="I113" i="13"/>
  <c r="I112" i="13"/>
  <c r="I102" i="13"/>
  <c r="I101" i="13"/>
  <c r="I100" i="13"/>
  <c r="I99" i="13"/>
  <c r="I98" i="13"/>
  <c r="I97" i="13"/>
  <c r="H83" i="13"/>
  <c r="I71" i="13"/>
  <c r="I70" i="13"/>
  <c r="I69" i="13"/>
  <c r="I68" i="13"/>
  <c r="I67" i="13"/>
  <c r="I66" i="13"/>
  <c r="I56" i="13"/>
  <c r="J36" i="13"/>
  <c r="J35" i="13"/>
  <c r="J34" i="13"/>
  <c r="J33" i="13"/>
  <c r="J32" i="13"/>
  <c r="J31" i="13"/>
  <c r="J30" i="13"/>
  <c r="J29" i="13"/>
  <c r="J20" i="13"/>
  <c r="J19" i="13"/>
  <c r="J18" i="13"/>
  <c r="J17" i="13"/>
  <c r="J16" i="13"/>
  <c r="J15" i="13"/>
  <c r="J14" i="13"/>
  <c r="J13" i="13"/>
  <c r="J82" i="2"/>
  <c r="I240" i="12"/>
  <c r="I225" i="12"/>
  <c r="I181" i="12"/>
  <c r="I180" i="12"/>
  <c r="I179" i="12"/>
  <c r="I178" i="12"/>
  <c r="I177" i="12"/>
  <c r="I176" i="12"/>
  <c r="I147" i="12"/>
  <c r="I146" i="12"/>
  <c r="I145" i="12"/>
  <c r="I144" i="12"/>
  <c r="I143" i="12"/>
  <c r="I142" i="12"/>
  <c r="I117" i="12"/>
  <c r="I116" i="12"/>
  <c r="I115" i="12"/>
  <c r="I114" i="12"/>
  <c r="I113" i="12"/>
  <c r="I112" i="12"/>
  <c r="I102" i="12"/>
  <c r="I101" i="12"/>
  <c r="I100" i="12"/>
  <c r="I99" i="12"/>
  <c r="I98" i="12"/>
  <c r="I97" i="12"/>
  <c r="H83" i="12"/>
  <c r="I71" i="12"/>
  <c r="I70" i="12"/>
  <c r="I69" i="12"/>
  <c r="I68" i="12"/>
  <c r="I67" i="12"/>
  <c r="I66" i="12"/>
  <c r="I45" i="12"/>
  <c r="J38" i="2" s="1"/>
  <c r="J36" i="12"/>
  <c r="J35" i="12"/>
  <c r="J34" i="12"/>
  <c r="J33" i="12"/>
  <c r="J32" i="12"/>
  <c r="J31" i="12"/>
  <c r="J30" i="12"/>
  <c r="J29" i="12"/>
  <c r="J20" i="12"/>
  <c r="J19" i="12"/>
  <c r="J18" i="12"/>
  <c r="J17" i="12"/>
  <c r="J16" i="12"/>
  <c r="J15" i="12"/>
  <c r="J14" i="12"/>
  <c r="J13" i="12"/>
  <c r="I51" i="12" l="1"/>
  <c r="F244" i="13"/>
  <c r="I72" i="13"/>
  <c r="I103" i="13"/>
  <c r="I148" i="12"/>
  <c r="I181" i="13"/>
  <c r="I148" i="13"/>
  <c r="I118" i="13"/>
  <c r="I103" i="12"/>
  <c r="I72" i="12"/>
  <c r="I118" i="12"/>
  <c r="I182" i="12"/>
  <c r="J96" i="2"/>
  <c r="H87" i="13"/>
  <c r="K57" i="2"/>
  <c r="F246" i="12"/>
  <c r="I47" i="13"/>
  <c r="I51" i="13"/>
  <c r="I53" i="13"/>
  <c r="I47" i="12"/>
  <c r="I53" i="12"/>
  <c r="I56" i="12"/>
  <c r="J83" i="2" l="1"/>
  <c r="F255" i="12"/>
  <c r="I57" i="13"/>
  <c r="K43" i="2" s="1"/>
  <c r="I57" i="12"/>
  <c r="J43" i="2" s="1"/>
  <c r="I81" i="11" l="1"/>
  <c r="I71" i="11"/>
  <c r="I70" i="11"/>
  <c r="I69" i="11"/>
  <c r="I68" i="11"/>
  <c r="I67" i="11"/>
  <c r="I66" i="11"/>
  <c r="I45" i="11"/>
  <c r="J36" i="11"/>
  <c r="J35" i="11"/>
  <c r="J34" i="11"/>
  <c r="J33" i="11"/>
  <c r="J32" i="11"/>
  <c r="J31" i="11"/>
  <c r="J30" i="11"/>
  <c r="J29" i="11"/>
  <c r="J20" i="11"/>
  <c r="J19" i="11"/>
  <c r="J18" i="11"/>
  <c r="J17" i="11"/>
  <c r="J16" i="11"/>
  <c r="J15" i="11"/>
  <c r="J14" i="11"/>
  <c r="J13" i="11"/>
  <c r="I81" i="10"/>
  <c r="I92" i="10" s="1"/>
  <c r="I71" i="10"/>
  <c r="I70" i="10"/>
  <c r="I69" i="10"/>
  <c r="I68" i="10"/>
  <c r="I67" i="10"/>
  <c r="I66" i="10"/>
  <c r="I45" i="10"/>
  <c r="J36" i="10"/>
  <c r="J35" i="10"/>
  <c r="J34" i="10"/>
  <c r="J33" i="10"/>
  <c r="J32" i="10"/>
  <c r="J31" i="10"/>
  <c r="J30" i="10"/>
  <c r="J29" i="10"/>
  <c r="J20" i="10"/>
  <c r="J19" i="10"/>
  <c r="J18" i="10"/>
  <c r="J17" i="10"/>
  <c r="J16" i="10"/>
  <c r="J15" i="10"/>
  <c r="J14" i="10"/>
  <c r="J13" i="10"/>
  <c r="I81" i="9"/>
  <c r="I83" i="9" s="1"/>
  <c r="I71" i="9"/>
  <c r="I70" i="9"/>
  <c r="I69" i="9"/>
  <c r="I68" i="9"/>
  <c r="I67" i="9"/>
  <c r="I66" i="9"/>
  <c r="I45" i="9"/>
  <c r="I56" i="9" s="1"/>
  <c r="J36" i="9"/>
  <c r="J35" i="9"/>
  <c r="J34" i="9"/>
  <c r="J33" i="9"/>
  <c r="J32" i="9"/>
  <c r="J31" i="9"/>
  <c r="J30" i="9"/>
  <c r="J29" i="9"/>
  <c r="J20" i="9"/>
  <c r="J19" i="9"/>
  <c r="J18" i="9"/>
  <c r="J17" i="9"/>
  <c r="J16" i="9"/>
  <c r="J15" i="9"/>
  <c r="J14" i="9"/>
  <c r="J13" i="9"/>
  <c r="I72" i="10" l="1"/>
  <c r="I72" i="11"/>
  <c r="I72" i="9"/>
  <c r="I56" i="11"/>
  <c r="I92" i="11"/>
  <c r="I47" i="10"/>
  <c r="I47" i="11"/>
  <c r="I51" i="11"/>
  <c r="I83" i="11"/>
  <c r="I53" i="11"/>
  <c r="I87" i="11"/>
  <c r="I89" i="11"/>
  <c r="I51" i="10"/>
  <c r="I83" i="10"/>
  <c r="I53" i="10"/>
  <c r="I87" i="10"/>
  <c r="I56" i="10"/>
  <c r="I89" i="10"/>
  <c r="I87" i="9"/>
  <c r="I89" i="9"/>
  <c r="I92" i="9"/>
  <c r="I51" i="9"/>
  <c r="I53" i="9"/>
  <c r="I47" i="9"/>
  <c r="F247" i="6"/>
  <c r="I45" i="6"/>
  <c r="I57" i="9" l="1"/>
  <c r="I93" i="9"/>
  <c r="I93" i="11"/>
  <c r="I57" i="11"/>
  <c r="I57" i="10"/>
  <c r="I93" i="10"/>
  <c r="F248" i="6"/>
  <c r="F88" i="2" s="1"/>
  <c r="I131" i="6" l="1"/>
  <c r="I131" i="12" s="1"/>
  <c r="I131" i="13" s="1"/>
  <c r="I130" i="12"/>
  <c r="I130" i="13" l="1"/>
  <c r="I132" i="13" s="1"/>
  <c r="N183" i="13" s="1"/>
  <c r="I132" i="12"/>
  <c r="N184" i="12" s="1"/>
  <c r="N185" i="13" l="1"/>
  <c r="N185" i="12"/>
  <c r="F247" i="12"/>
  <c r="F246" i="13"/>
  <c r="K78" i="2" l="1"/>
  <c r="F254" i="13"/>
  <c r="J78" i="2"/>
  <c r="K27" i="2"/>
  <c r="J27" i="2"/>
  <c r="I180" i="6" l="1"/>
  <c r="I179" i="6"/>
  <c r="I178" i="6"/>
  <c r="I177" i="6"/>
  <c r="I176" i="6"/>
  <c r="I175" i="6"/>
  <c r="I181" i="6" s="1"/>
  <c r="I147" i="6"/>
  <c r="I146" i="6"/>
  <c r="I145" i="6"/>
  <c r="I144" i="6"/>
  <c r="I143" i="6"/>
  <c r="I142" i="6"/>
  <c r="I132" i="6"/>
  <c r="I117" i="6"/>
  <c r="I116" i="6"/>
  <c r="I115" i="6"/>
  <c r="I114" i="6"/>
  <c r="I113" i="6"/>
  <c r="I112" i="6"/>
  <c r="I102" i="6"/>
  <c r="I101" i="6"/>
  <c r="I100" i="6"/>
  <c r="I99" i="6"/>
  <c r="I98" i="6"/>
  <c r="I97" i="6"/>
  <c r="H83" i="6"/>
  <c r="I71" i="6"/>
  <c r="I70" i="6"/>
  <c r="I69" i="6"/>
  <c r="I68" i="6"/>
  <c r="I67" i="6"/>
  <c r="I66" i="6"/>
  <c r="J36" i="6"/>
  <c r="J35" i="6"/>
  <c r="J34" i="6"/>
  <c r="J33" i="6"/>
  <c r="J32" i="6"/>
  <c r="J31" i="6"/>
  <c r="J30" i="6"/>
  <c r="J29" i="6"/>
  <c r="J20" i="6"/>
  <c r="J19" i="6"/>
  <c r="J18" i="6"/>
  <c r="J17" i="6"/>
  <c r="J16" i="6"/>
  <c r="J15" i="6"/>
  <c r="J14" i="6"/>
  <c r="J13" i="6"/>
  <c r="I33" i="5"/>
  <c r="I8" i="5"/>
  <c r="I10" i="5" s="1"/>
  <c r="Y184" i="6" l="1"/>
  <c r="N183" i="6"/>
  <c r="N184" i="6" s="1"/>
  <c r="J57" i="2"/>
  <c r="I103" i="6"/>
  <c r="I148" i="6"/>
  <c r="F57" i="2"/>
  <c r="F246" i="6"/>
  <c r="I56" i="6"/>
  <c r="I72" i="6"/>
  <c r="I118" i="6"/>
  <c r="H87" i="6"/>
  <c r="I47" i="6"/>
  <c r="I51" i="6"/>
  <c r="I53" i="6"/>
  <c r="I14" i="5"/>
  <c r="I16" i="5"/>
  <c r="I19" i="5"/>
  <c r="K44" i="6" l="1"/>
  <c r="H87" i="12"/>
  <c r="E83" i="2"/>
  <c r="J56" i="2"/>
  <c r="E78" i="2"/>
  <c r="I20" i="5"/>
  <c r="I57" i="6"/>
  <c r="E108" i="2"/>
  <c r="E107" i="2"/>
  <c r="E105" i="2"/>
  <c r="E104" i="2"/>
  <c r="E103" i="2"/>
  <c r="E102" i="2"/>
  <c r="E100" i="2"/>
  <c r="E99" i="2"/>
  <c r="E98" i="2"/>
  <c r="E96" i="2"/>
  <c r="E95" i="2"/>
  <c r="E94" i="2"/>
  <c r="E93" i="2"/>
  <c r="E91" i="2"/>
  <c r="E90" i="2"/>
  <c r="E89" i="2"/>
  <c r="E88" i="2"/>
  <c r="E87" i="2"/>
  <c r="E86" i="2"/>
  <c r="E85" i="2"/>
  <c r="E84" i="2"/>
  <c r="E82" i="2"/>
  <c r="E81" i="2"/>
  <c r="E80" i="2"/>
  <c r="E79" i="2"/>
  <c r="E77" i="2"/>
  <c r="E75" i="2"/>
  <c r="E74" i="2"/>
  <c r="E73" i="2"/>
  <c r="E71" i="2"/>
  <c r="E69" i="2"/>
  <c r="E68" i="2"/>
  <c r="E67" i="2"/>
  <c r="E66" i="2"/>
  <c r="E65" i="2"/>
  <c r="E64" i="2"/>
  <c r="E63" i="2"/>
  <c r="E62" i="2"/>
  <c r="E60" i="2"/>
  <c r="E59" i="2"/>
  <c r="E58" i="2"/>
  <c r="E57" i="2"/>
  <c r="E55" i="2"/>
  <c r="E54" i="2"/>
  <c r="E53" i="2"/>
  <c r="E52" i="2"/>
  <c r="E51" i="2"/>
  <c r="E47" i="2"/>
  <c r="E48" i="2"/>
  <c r="E45" i="2"/>
  <c r="E44" i="2"/>
  <c r="E41" i="2"/>
  <c r="E40" i="2"/>
  <c r="E39" i="2"/>
  <c r="E38" i="2"/>
  <c r="E37" i="2"/>
  <c r="E34" i="2"/>
  <c r="E33" i="2"/>
  <c r="E32" i="2"/>
  <c r="E30" i="2"/>
  <c r="E29" i="2"/>
  <c r="E28" i="2"/>
  <c r="E27" i="2"/>
  <c r="E26" i="2"/>
  <c r="E24" i="2"/>
  <c r="E23" i="2"/>
  <c r="E19" i="2"/>
  <c r="E16" i="2"/>
  <c r="E15" i="2"/>
  <c r="F106" i="2"/>
  <c r="G106" i="2"/>
  <c r="H106" i="2"/>
  <c r="I106" i="2"/>
  <c r="J106" i="2"/>
  <c r="K106" i="2"/>
  <c r="F101" i="2"/>
  <c r="G101" i="2"/>
  <c r="H101" i="2"/>
  <c r="I101" i="2"/>
  <c r="J101" i="2"/>
  <c r="K101" i="2"/>
  <c r="F97" i="2"/>
  <c r="G97" i="2"/>
  <c r="H97" i="2"/>
  <c r="I97" i="2"/>
  <c r="J97" i="2"/>
  <c r="K97" i="2"/>
  <c r="F70" i="2"/>
  <c r="G70" i="2"/>
  <c r="H70" i="2"/>
  <c r="I70" i="2"/>
  <c r="J70" i="2"/>
  <c r="K70" i="2"/>
  <c r="F61" i="2"/>
  <c r="G61" i="2"/>
  <c r="H61" i="2"/>
  <c r="I61" i="2"/>
  <c r="J61" i="2"/>
  <c r="K61" i="2"/>
  <c r="F56" i="2"/>
  <c r="G56" i="2"/>
  <c r="H56" i="2"/>
  <c r="I56" i="2"/>
  <c r="K56" i="2"/>
  <c r="H76" i="2"/>
  <c r="H72" i="2" s="1"/>
  <c r="I76" i="2"/>
  <c r="I72" i="2" s="1"/>
  <c r="F50" i="2"/>
  <c r="F49" i="2" s="1"/>
  <c r="G50" i="2"/>
  <c r="G49" i="2" s="1"/>
  <c r="H50" i="2"/>
  <c r="H49" i="2" s="1"/>
  <c r="I50" i="2"/>
  <c r="I49" i="2" s="1"/>
  <c r="J50" i="2"/>
  <c r="J49" i="2" s="1"/>
  <c r="K50" i="2"/>
  <c r="K49" i="2" s="1"/>
  <c r="F46" i="2"/>
  <c r="G46" i="2"/>
  <c r="H46" i="2"/>
  <c r="I46" i="2"/>
  <c r="J46" i="2"/>
  <c r="K46" i="2"/>
  <c r="G42" i="2"/>
  <c r="H42" i="2"/>
  <c r="I42" i="2"/>
  <c r="K31" i="2"/>
  <c r="J31" i="2"/>
  <c r="K25" i="2"/>
  <c r="J25" i="2"/>
  <c r="K18" i="2"/>
  <c r="J18" i="2"/>
  <c r="K14" i="2"/>
  <c r="K10" i="2" s="1"/>
  <c r="J14" i="2"/>
  <c r="J10" i="2" s="1"/>
  <c r="K11" i="2"/>
  <c r="J11" i="2"/>
  <c r="G31" i="2"/>
  <c r="H31" i="2"/>
  <c r="I31" i="2"/>
  <c r="G25" i="2"/>
  <c r="H25" i="2"/>
  <c r="I25" i="2"/>
  <c r="G18" i="2"/>
  <c r="H18" i="2"/>
  <c r="I18" i="2"/>
  <c r="G14" i="2"/>
  <c r="H14" i="2"/>
  <c r="I14" i="2"/>
  <c r="G11" i="2"/>
  <c r="H11" i="2"/>
  <c r="I11" i="2"/>
  <c r="F31" i="2"/>
  <c r="F25" i="2"/>
  <c r="F14" i="2"/>
  <c r="F10" i="2" s="1"/>
  <c r="F11" i="2"/>
  <c r="E13" i="2"/>
  <c r="E20" i="2" l="1"/>
  <c r="K43" i="12"/>
  <c r="J72" i="2"/>
  <c r="K76" i="2"/>
  <c r="K72" i="2" s="1"/>
  <c r="E49" i="2"/>
  <c r="E101" i="2"/>
  <c r="E97" i="2"/>
  <c r="E31" i="2"/>
  <c r="E18" i="2"/>
  <c r="E70" i="2"/>
  <c r="E106" i="2"/>
  <c r="E43" i="2"/>
  <c r="E61" i="2"/>
  <c r="E50" i="2"/>
  <c r="E56" i="2"/>
  <c r="K42" i="2"/>
  <c r="K36" i="2" s="1"/>
  <c r="J42" i="2"/>
  <c r="J36" i="2" s="1"/>
  <c r="I10" i="2"/>
  <c r="E25" i="2"/>
  <c r="E46" i="2"/>
  <c r="G72" i="2"/>
  <c r="E14" i="2"/>
  <c r="H10" i="2"/>
  <c r="G36" i="2"/>
  <c r="G10" i="2"/>
  <c r="N8" i="2" s="1"/>
  <c r="H36" i="2"/>
  <c r="H35" i="2" s="1"/>
  <c r="E11" i="2"/>
  <c r="O12" i="2" l="1"/>
  <c r="N12" i="2"/>
  <c r="N10" i="2"/>
  <c r="O8" i="2"/>
  <c r="H8" i="2"/>
  <c r="H9" i="2" s="1"/>
  <c r="J35" i="2"/>
  <c r="O10" i="2"/>
  <c r="K35" i="2"/>
  <c r="K9" i="2" s="1"/>
  <c r="F42" i="2"/>
  <c r="I9" i="2"/>
  <c r="G35" i="2"/>
  <c r="G8" i="2" s="1"/>
  <c r="E10" i="2"/>
  <c r="O35" i="2" l="1"/>
  <c r="J9" i="2"/>
  <c r="N35" i="2"/>
  <c r="E42" i="2"/>
  <c r="F36" i="2"/>
  <c r="G9" i="2"/>
  <c r="E36" i="2" l="1"/>
  <c r="I239" i="6"/>
  <c r="F76" i="2"/>
  <c r="E76" i="2" l="1"/>
  <c r="F72" i="2"/>
  <c r="E92" i="2"/>
  <c r="F35" i="2" l="1"/>
  <c r="F8" i="2" s="1"/>
  <c r="E8" i="2" s="1"/>
  <c r="E72" i="2"/>
  <c r="F9" i="2" l="1"/>
  <c r="E9" i="2" s="1"/>
  <c r="E35" i="2"/>
</calcChain>
</file>

<file path=xl/comments1.xml><?xml version="1.0" encoding="utf-8"?>
<comments xmlns="http://schemas.openxmlformats.org/spreadsheetml/2006/main">
  <authors>
    <author>Надежда Байдаева</author>
  </authors>
  <commentList>
    <comment ref="G86" authorId="0" shapeId="0">
      <text>
        <r>
          <rPr>
            <b/>
            <sz val="9"/>
            <color indexed="81"/>
            <rFont val="Tahoma"/>
            <family val="2"/>
            <charset val="204"/>
          </rPr>
          <t>Надежда Байдаева:</t>
        </r>
        <r>
          <rPr>
            <sz val="9"/>
            <color indexed="81"/>
            <rFont val="Tahoma"/>
            <family val="2"/>
            <charset val="204"/>
          </rPr>
          <t xml:space="preserve">
без.пож
</t>
        </r>
      </text>
    </comment>
    <comment ref="G90" authorId="0" shapeId="0">
      <text>
        <r>
          <rPr>
            <b/>
            <sz val="9"/>
            <color indexed="81"/>
            <rFont val="Tahoma"/>
            <family val="2"/>
            <charset val="204"/>
          </rPr>
          <t>Надежда Байдаева:</t>
        </r>
        <r>
          <rPr>
            <sz val="9"/>
            <color indexed="81"/>
            <rFont val="Tahoma"/>
            <family val="2"/>
            <charset val="204"/>
          </rPr>
          <t xml:space="preserve">
без.пож
</t>
        </r>
      </text>
    </comment>
  </commentList>
</comments>
</file>

<file path=xl/sharedStrings.xml><?xml version="1.0" encoding="utf-8"?>
<sst xmlns="http://schemas.openxmlformats.org/spreadsheetml/2006/main" count="1800" uniqueCount="509">
  <si>
    <t>Утверждаю</t>
  </si>
  <si>
    <t>_____________________</t>
  </si>
  <si>
    <t>(наименование должности уполномоченного лица)</t>
  </si>
  <si>
    <t>(наименование учреждения)</t>
  </si>
  <si>
    <t>________</t>
  </si>
  <si>
    <t>(подпись)</t>
  </si>
  <si>
    <t>____________</t>
  </si>
  <si>
    <t>(расшифровка подписи)</t>
  </si>
  <si>
    <t>"__" __________ 20__ г.</t>
  </si>
  <si>
    <t>Коды</t>
  </si>
  <si>
    <t>Дата</t>
  </si>
  <si>
    <t>Орган, осуществляющий функции и полномочия учредителя</t>
  </si>
  <si>
    <t>________________________</t>
  </si>
  <si>
    <t>по Сводному реестру</t>
  </si>
  <si>
    <t>глава по БК</t>
  </si>
  <si>
    <t>Учреждение</t>
  </si>
  <si>
    <t>ИНН</t>
  </si>
  <si>
    <t>КПП</t>
  </si>
  <si>
    <t>Единица измерения: руб.</t>
  </si>
  <si>
    <t>по ОКЕИ</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</si>
  <si>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</si>
  <si>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</si>
  <si>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</si>
  <si>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</si>
  <si>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</si>
  <si>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</si>
  <si>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</si>
  <si>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</si>
  <si>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</si>
  <si>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</si>
  <si>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</si>
  <si>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</si>
  <si>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</si>
  <si>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</si>
  <si>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</si>
  <si>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</si>
  <si>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</si>
  <si>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</si>
  <si>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</si>
  <si>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</si>
  <si>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</si>
  <si>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</si>
  <si>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</si>
  <si>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</si>
  <si>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</si>
  <si>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</si>
  <si>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</si>
  <si>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</si>
  <si>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</si>
  <si>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</si>
  <si>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</si>
  <si>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</si>
  <si>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</si>
  <si>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</si>
  <si>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</si>
  <si>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</si>
  <si>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</si>
  <si>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</si>
  <si>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</si>
  <si>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</si>
  <si>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</si>
  <si>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</si>
  <si>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</si>
  <si>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</si>
  <si>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</si>
  <si>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</si>
  <si>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</si>
  <si>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</si>
  <si>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</si>
  <si>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</si>
  <si>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</si>
  <si>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</si>
  <si>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</si>
  <si>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</si>
  <si>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</si>
  <si>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</si>
  <si>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</si>
  <si>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</si>
  <si>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</si>
  <si>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</si>
  <si>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</si>
  <si>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</si>
  <si>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</si>
  <si>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</si>
  <si>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</si>
  <si>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</si>
  <si>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</si>
  <si>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</si>
  <si>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</si>
  <si>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</si>
  <si>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</si>
  <si>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</si>
  <si>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 п/п</t>
  </si>
  <si>
    <t>Коды строк</t>
  </si>
  <si>
    <t>Год начала закупки</t>
  </si>
  <si>
    <t xml:space="preserve">Код по бюджетной классификации Российской Федерации &lt;9.1&gt; </t>
  </si>
  <si>
    <t>Выплаты на закупку товаров, работ, услуг, всего &lt;10&gt;</t>
  </si>
  <si>
    <t>в соответствии с Федеральным законом № 44-ФЗ</t>
  </si>
  <si>
    <t>x</t>
  </si>
  <si>
    <t>из них &lt;9.1&gt;:</t>
  </si>
  <si>
    <t>26310.1</t>
  </si>
  <si>
    <t xml:space="preserve">в соответствии с Федеральным законом </t>
  </si>
  <si>
    <t>№ 223-ФЗ</t>
  </si>
  <si>
    <t>за счет субсидий, предоставляемых на финансовое обеспечение выполнения муниципального задания</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</si>
  <si>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</si>
  <si>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</si>
  <si>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</si>
  <si>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</si>
  <si>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</si>
  <si>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</si>
  <si>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&lt;14&gt;</t>
  </si>
  <si>
    <t>26430.1</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</si>
  <si>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</si>
  <si>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</si>
  <si>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</si>
  <si>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</si>
  <si>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</si>
  <si>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</si>
  <si>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</si>
  <si>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</si>
  <si>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</si>
  <si>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</si>
  <si>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</si>
  <si>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</si>
  <si>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Раздел 2. Сведения по выплатам на закупки товаров, работ,услуг</t>
  </si>
  <si>
    <t>1.1</t>
  </si>
  <si>
    <t>1.2</t>
  </si>
  <si>
    <t>1.3</t>
  </si>
  <si>
    <t>1.3.1</t>
  </si>
  <si>
    <t>1.3.2</t>
  </si>
  <si>
    <t>1.4</t>
  </si>
  <si>
    <t>1.4.1</t>
  </si>
  <si>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</si>
  <si>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</si>
  <si>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</si>
  <si>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</si>
  <si>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в соответствии с Федеральным законом № 223-ФЗ &lt;13&gt;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</si>
  <si>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&lt;14&gt;</t>
  </si>
  <si>
    <t>на 2022 г. (очередной финансовый год)</t>
  </si>
  <si>
    <t>на 2023 г. (первый год планового периода)</t>
  </si>
  <si>
    <t>на 2024г. (второй год планового периода)</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</si>
  <si>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</si>
  <si>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</si>
  <si>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</si>
  <si>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</si>
  <si>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</si>
  <si>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</si>
  <si>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</si>
  <si>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</si>
  <si>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</si>
  <si>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</si>
  <si>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</si>
  <si>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</si>
  <si>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</si>
  <si>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</si>
  <si>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</si>
  <si>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</si>
  <si>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</si>
  <si>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</si>
  <si>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</si>
  <si>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</si>
  <si>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</si>
  <si>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</si>
  <si>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</si>
  <si>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</si>
  <si>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</si>
  <si>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</si>
  <si>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</si>
  <si>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</si>
  <si>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</si>
  <si>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</si>
  <si>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</si>
  <si>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</si>
  <si>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</si>
  <si>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</si>
  <si>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</si>
  <si>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</si>
  <si>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</si>
  <si>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</si>
  <si>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</si>
  <si>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</si>
  <si>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</si>
  <si>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</si>
  <si>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</si>
  <si>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</si>
  <si>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</si>
  <si>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</si>
  <si>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</si>
  <si>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</si>
  <si>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</si>
  <si>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</si>
  <si>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</si>
  <si>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</si>
  <si>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</si>
  <si>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</si>
  <si>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</si>
  <si>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</si>
  <si>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</si>
  <si>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</si>
  <si>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</si>
  <si>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</si>
  <si>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</si>
  <si>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</si>
  <si>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</si>
  <si>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</si>
  <si>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</si>
  <si>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</si>
  <si>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</si>
  <si>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</si>
  <si>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</si>
  <si>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</si>
  <si>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</si>
  <si>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</si>
  <si>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</si>
  <si>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</si>
  <si>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</si>
  <si>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</si>
  <si>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</si>
  <si>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</si>
  <si>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</si>
  <si>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</si>
  <si>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</si>
  <si>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</si>
  <si>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</si>
  <si>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</si>
  <si>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</si>
  <si>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</si>
  <si>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</si>
  <si>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</si>
  <si>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</si>
  <si>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</si>
  <si>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</si>
  <si>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</si>
  <si>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</si>
  <si>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</si>
  <si>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</si>
  <si>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</si>
  <si>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</si>
  <si>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</si>
  <si>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</si>
  <si>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</si>
  <si>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</si>
  <si>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</si>
  <si>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</si>
  <si>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</si>
  <si>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</si>
  <si>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</si>
  <si>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</si>
  <si>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</si>
  <si>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</si>
  <si>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</si>
  <si>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</si>
  <si>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</si>
  <si>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</si>
  <si>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</si>
  <si>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</si>
  <si>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</si>
  <si>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</si>
  <si>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</si>
  <si>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22</t>
  </si>
  <si>
    <t>23</t>
  </si>
  <si>
    <t>24</t>
  </si>
  <si>
    <t>Целевые субсидии 2021</t>
  </si>
  <si>
    <t>Расчет-обоснование на выплаты по оплате труда</t>
  </si>
  <si>
    <t>Вознаграждение за классное руководство</t>
  </si>
  <si>
    <t>№</t>
  </si>
  <si>
    <t>руб.</t>
  </si>
  <si>
    <t>Выделено ассигнований</t>
  </si>
  <si>
    <t>Размер базы для начисления страховых взносов, руб</t>
  </si>
  <si>
    <t>Страховые взносы в Пенсионный фонд Российской Федерации, всего</t>
  </si>
  <si>
    <t>1.1.</t>
  </si>
  <si>
    <t xml:space="preserve">        в том числе :                                                                                                                                                                     по ставке 22,0%</t>
  </si>
  <si>
    <t>1.2.</t>
  </si>
  <si>
    <t xml:space="preserve">       по ставке 10%</t>
  </si>
  <si>
    <t>1.3.</t>
  </si>
  <si>
    <t>с применением пониженных тарифов взносов в Пенсионный фонд РФ для отдельных категорий плательщиков</t>
  </si>
  <si>
    <t>Страховые взносы в Фонд социального страхования РФ, всего</t>
  </si>
  <si>
    <t>2.1.</t>
  </si>
  <si>
    <t xml:space="preserve">          в том числе:                                                                                                                                 обязательное страхование на случай временной нетрудоспособности и в связи с материнством по ставке 2,9%</t>
  </si>
  <si>
    <t>2.2.</t>
  </si>
  <si>
    <t xml:space="preserve">       с применением ставки взносов в Фонд социального страхования РФ  по ставке 0,0%</t>
  </si>
  <si>
    <t>2.3.</t>
  </si>
  <si>
    <t xml:space="preserve">       обязательное социальное страхование от несчастных случаев на производстве и профессиональных заболеванийпо  ставке 0,2 %</t>
  </si>
  <si>
    <t>2.4.</t>
  </si>
  <si>
    <t xml:space="preserve">      обязательное социальное страхование от несчастных случаев на производстве и профессиональных заболеваний по ставке 0,_%</t>
  </si>
  <si>
    <t>2.5.</t>
  </si>
  <si>
    <t xml:space="preserve">       обязательное социальное страхование от  несчастных случаев на производстве и профессиональных заболевания по ставке 0,_%</t>
  </si>
  <si>
    <t>Страховые взносы в Федеральный фонд обязательного медицинского страхования, всего ( по ставке  5,1%)</t>
  </si>
  <si>
    <t>Итого:</t>
  </si>
  <si>
    <t>2.Расчеты (обоснования) расходов на социальные и иные выплаты населению</t>
  </si>
  <si>
    <t>Размер одной выплаты, руб</t>
  </si>
  <si>
    <t>Количество выплат в год</t>
  </si>
  <si>
    <t>Горячее питание</t>
  </si>
  <si>
    <t>Расчеты (обоснования)</t>
  </si>
  <si>
    <t>к плану финансово-хозяйственной деятельности по состоянию на 31.03.2017 года</t>
  </si>
  <si>
    <t>Муниципального бюджетного дошкольного общеобразовательного учреждения детский сад № 72 "Аленушка "</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</si>
  <si>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</si>
  <si>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</si>
  <si>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</si>
  <si>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</si>
  <si>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(гр.3*гр.4*гр.5)</t>
  </si>
  <si>
    <t xml:space="preserve"> </t>
  </si>
  <si>
    <t>* выделено бюджетных ассигнований</t>
  </si>
  <si>
    <t>1.3. Расчеты (обоснования) выплат персоналу по уходу за ребенком</t>
  </si>
  <si>
    <t>Численность рабоников, получающих пособие</t>
  </si>
  <si>
    <t>количество выплат  в год на одного работника</t>
  </si>
  <si>
    <t>Размер выплаты ( пособия) в месяц, руб</t>
  </si>
  <si>
    <t>Наименование государственного внебюджетнорго фонда</t>
  </si>
  <si>
    <t>Сумма взносов, руб.*</t>
  </si>
  <si>
    <t>Код видов расходов  __________________________________________________________________</t>
  </si>
  <si>
    <t>Источник финансового обеспечения ______________________________________________________</t>
  </si>
  <si>
    <t>Общая сумма выплат, руб ( гр.3*гр.4)</t>
  </si>
  <si>
    <t>2. Расчет (обоснование) расходов на уплату налогов, сборов и иных платежей</t>
  </si>
  <si>
    <t>Код видов расходов  ___________________________________________________________________</t>
  </si>
  <si>
    <t>МБ</t>
  </si>
  <si>
    <t>Налоговая база, руб</t>
  </si>
  <si>
    <t>Ставка налога, %</t>
  </si>
  <si>
    <t>Сумма исчисленного налога, подлежащего уплате, руб (гр.3×гр.4/100)*</t>
  </si>
  <si>
    <t>налог на имущество</t>
  </si>
  <si>
    <t>Итого</t>
  </si>
  <si>
    <t>налог на землю</t>
  </si>
  <si>
    <t>4.Расчет (обоснование) расходов на безвозмездные перечисления организациям</t>
  </si>
  <si>
    <t>Размер одной  выплаты, руб</t>
  </si>
  <si>
    <t>Общая сумма выплат, руб (гр.3* гр.4)</t>
  </si>
  <si>
    <t>5. Расчет  (обоснование) прочих расходов (кроме расходов на закупку товаров, работ, услуг)</t>
  </si>
  <si>
    <t>МБ,РБ</t>
  </si>
  <si>
    <t>3. Расчет (обоснование) расходов на закупку товаров, работ, услуг</t>
  </si>
  <si>
    <t>3.1.Расчет (обоснование) расходов на оплату услуг связи</t>
  </si>
  <si>
    <t>Количество номеров</t>
  </si>
  <si>
    <t>Количество платежей в год</t>
  </si>
  <si>
    <t>Стоимость за единицу, руб</t>
  </si>
  <si>
    <t>Сумма руб. ( гр.3*гр.4*гр.5)</t>
  </si>
  <si>
    <t>услуги связи</t>
  </si>
  <si>
    <t>интернет</t>
  </si>
  <si>
    <t>6.2 Расчет  (обоснование) расходов  на оплату транспортных  услуг</t>
  </si>
  <si>
    <t>Количество услуг перевозки</t>
  </si>
  <si>
    <t>Цена услуги перевозки, руб</t>
  </si>
  <si>
    <t>Сумма, руб (гр.3* гр.4)</t>
  </si>
  <si>
    <t>3.2.. Расчет (обоснование) расходов на оплату коммунальных услуг</t>
  </si>
  <si>
    <t>Размер потребления ресурсов</t>
  </si>
  <si>
    <t>Тариф ( с учетом НДС), руб</t>
  </si>
  <si>
    <t>Индексация, %</t>
  </si>
  <si>
    <t>Сумма руб. ( гр.3*гр.4*гр.5)*</t>
  </si>
  <si>
    <t>тепловая энергия</t>
  </si>
  <si>
    <t>горячее водоснабжение</t>
  </si>
  <si>
    <t>электроэнергия</t>
  </si>
  <si>
    <t>водоснабжение</t>
  </si>
  <si>
    <t>водоотведение</t>
  </si>
  <si>
    <t>6.4. Расчет (обоснование)  расходов на оплату аренды имущества</t>
  </si>
  <si>
    <t>Количество</t>
  </si>
  <si>
    <t>Ставка арендной платы</t>
  </si>
  <si>
    <t>Стоимость с учетом НДС, руб</t>
  </si>
  <si>
    <t>3.3. Расчет (обоснование) расходов на оплату работ, услуг по содержанию имущества</t>
  </si>
  <si>
    <t>всего на МЗ</t>
  </si>
  <si>
    <t>КОСГУ 225</t>
  </si>
  <si>
    <t>Объект</t>
  </si>
  <si>
    <t>Количество работ (услуг)</t>
  </si>
  <si>
    <t>Стоимость работ (услуг), руб</t>
  </si>
  <si>
    <t>Техобслуживание КТС,ПЦН</t>
  </si>
  <si>
    <t>12 месяцев</t>
  </si>
  <si>
    <t>ТО видеонаблюдения</t>
  </si>
  <si>
    <t>недостаточно ассигнований</t>
  </si>
  <si>
    <t>1 раз в год</t>
  </si>
  <si>
    <t>Поверка средств измерений</t>
  </si>
  <si>
    <t>по факту исполнения</t>
  </si>
  <si>
    <t xml:space="preserve">Заправка картриджа </t>
  </si>
  <si>
    <t>4-8 раз</t>
  </si>
  <si>
    <t>Производственный контроль</t>
  </si>
  <si>
    <t xml:space="preserve">3.4. Расчет (обоснование) расходов на оплату прочих работ, услуг </t>
  </si>
  <si>
    <t>КОСГУ 226</t>
  </si>
  <si>
    <t>Количество договоров</t>
  </si>
  <si>
    <t>Стоимость  услуги, руб</t>
  </si>
  <si>
    <t>Охрана КТС</t>
  </si>
  <si>
    <t>1*12</t>
  </si>
  <si>
    <t>Обслуживание программного обеспечения</t>
  </si>
  <si>
    <t>Инфо текс, Контур, Априкод</t>
  </si>
  <si>
    <t>Сан-гигиеническое обучение</t>
  </si>
  <si>
    <t>Спец.оценка условий труда</t>
  </si>
  <si>
    <t>3.5..Расчет (обоснование) расходов на приобретение основных средств, материальных запасов</t>
  </si>
  <si>
    <t>Средняя стоимость, руб</t>
  </si>
  <si>
    <t>Сумма, руб (гр.3* гр.4)*</t>
  </si>
  <si>
    <t>обеспечение образовательного процесса   (приобретение учебников и учебных пособий, средств обучения, игр, игрушек) Постановление Правительства РБ № 616 от 09.12.14</t>
  </si>
  <si>
    <t>приобретение продуктов питания (ПАГ № 82 от 07.04.15) льготники- 100%</t>
  </si>
  <si>
    <t>приобретение продуктов питания (ПАГ № 82 от 07.04.15) льготники- 50%</t>
  </si>
  <si>
    <t>расходные материалы  8 руб (ПАГ № 305 от 15.10.14) -100%</t>
  </si>
  <si>
    <t>расходные материалы  8 руб (ПАГ №305 от 15.10.14) -50 %</t>
  </si>
  <si>
    <t>СВОДНАЯ   ТАБЛИЦА</t>
  </si>
  <si>
    <t>стр.2640, КВР 244</t>
  </si>
  <si>
    <t>Вид расходов</t>
  </si>
  <si>
    <t>КОСГУ</t>
  </si>
  <si>
    <t>СУММА</t>
  </si>
  <si>
    <t>Расходы на связь и интернет</t>
  </si>
  <si>
    <t>034.20.0057</t>
  </si>
  <si>
    <t>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t>
  </si>
  <si>
    <t>034.20.0047</t>
  </si>
  <si>
    <t>Субвенция на выплату вознаграждения за выполнение функций классного руководителя педагогическим работникам муниципальных образовательных организаций, реализующих образовательные программы начального общего, основного общего, среднего общего образования (оплата труда, выплаты по оплате труда)</t>
  </si>
  <si>
    <t>Сервисное обслуживание приборов учета (косгу 021)</t>
  </si>
  <si>
    <t>СУММА БЮДЖЕТНОЙ РОСПИСИ</t>
  </si>
  <si>
    <t>безвозмездные поступления</t>
  </si>
  <si>
    <t>Коммуналка</t>
  </si>
  <si>
    <t>Коммунналка</t>
  </si>
  <si>
    <t>Льготное питание</t>
  </si>
  <si>
    <t>Расходники по льготному</t>
  </si>
  <si>
    <t>Выделено ассигнований на ЗП</t>
  </si>
  <si>
    <t>Физическая охрана ( ЧОП, 031 косгу)</t>
  </si>
  <si>
    <t>Пасходы на оплату прочих услуг</t>
  </si>
  <si>
    <t>Субсидии на 2024 г.</t>
  </si>
  <si>
    <t>расходы по факту 2021 с применением коэф-та инфляции 4,7%</t>
  </si>
  <si>
    <t>Субсидия на оплату труда обслуживающего персонала муниципальных общеобразовательных организаций (МОП организация питания)(осгу 034.01.000)</t>
  </si>
  <si>
    <t>Приобретение учебно-наглядных( игрушки, сад)</t>
  </si>
  <si>
    <t>Приобретение учебно-наглядных (книги, школа)</t>
  </si>
  <si>
    <t>Противоклещевая обработка</t>
  </si>
  <si>
    <t>Обучение пожтехминимум</t>
  </si>
  <si>
    <t>Расходы на оплату прочих услуг</t>
  </si>
  <si>
    <t xml:space="preserve">       обязательное социальное страхование от  несчастных случаев на производстве и профессиональных заболеваний по ставке 0,_%</t>
  </si>
  <si>
    <t>На 2025 г.</t>
  </si>
  <si>
    <t>Субсидии на 2025 г.</t>
  </si>
  <si>
    <t>Плата за негативное воздействие</t>
  </si>
  <si>
    <t>Экоальянс</t>
  </si>
  <si>
    <t>Расходы содержание имущества</t>
  </si>
  <si>
    <t>034.20.0014</t>
  </si>
  <si>
    <t>034.20.0058</t>
  </si>
  <si>
    <t>034.20.0060</t>
  </si>
  <si>
    <t>034.20.0055</t>
  </si>
  <si>
    <t>код субсидии</t>
  </si>
  <si>
    <t>НАИМЕНОВАНИЕ РАСХОДА</t>
  </si>
  <si>
    <t>На участие воспитанников, обучающихся, спортсменов и работников муниципальных учреждений в республиканских, всероссийских, международных конкурсах, фестивалях, спортивных соревнованиях, учебно-тренировочных сборах, семинарах, обмен опытом</t>
  </si>
  <si>
    <t>На обеспечение муниципальных дошкольных и общеобразовательных организаций педагогическими работниками</t>
  </si>
  <si>
    <t>ИТОГО</t>
  </si>
  <si>
    <t>На организацию бесплатного горячего питания обучающихся, получающих начальное общее образование в муниципальных образовательных организациях</t>
  </si>
  <si>
    <t>На организацию горячего питания обучающихся, получающих основное общее, среднее общее образование в муниципальных образовательных организациях</t>
  </si>
  <si>
    <t>Всего субсидий</t>
  </si>
  <si>
    <t>косгу</t>
  </si>
  <si>
    <t>Группа  продленного дня</t>
  </si>
  <si>
    <t xml:space="preserve">стоимость услуги </t>
  </si>
  <si>
    <t>96 руб в день</t>
  </si>
  <si>
    <t>к-во групп</t>
  </si>
  <si>
    <t xml:space="preserve">январь-май </t>
  </si>
  <si>
    <t xml:space="preserve">1 смена </t>
  </si>
  <si>
    <t xml:space="preserve">2 смена </t>
  </si>
  <si>
    <t>сентябрь-декабрь</t>
  </si>
  <si>
    <t>длительность пребывания</t>
  </si>
  <si>
    <t>5 ч</t>
  </si>
  <si>
    <t>2 смена</t>
  </si>
  <si>
    <t>6,5 ч</t>
  </si>
  <si>
    <t>36 ч</t>
  </si>
  <si>
    <t xml:space="preserve">норма рабдня воспитателя </t>
  </si>
  <si>
    <t xml:space="preserve">плановое кол во детей </t>
  </si>
  <si>
    <t>в группе</t>
  </si>
  <si>
    <t>ДОХОД (план)</t>
  </si>
  <si>
    <t>январь-май</t>
  </si>
  <si>
    <t>РАСХОД</t>
  </si>
  <si>
    <t>ЗП</t>
  </si>
  <si>
    <t>ставок на гр</t>
  </si>
  <si>
    <t>МРОТ</t>
  </si>
  <si>
    <t>МРОТ на ставку</t>
  </si>
  <si>
    <t>ВСЕГО зп</t>
  </si>
  <si>
    <t>Отчисление на нужды учреждения</t>
  </si>
  <si>
    <t>согласно Положения</t>
  </si>
  <si>
    <t>Плановый расход</t>
  </si>
  <si>
    <t>на учреждение</t>
  </si>
  <si>
    <t>На оплату труда</t>
  </si>
  <si>
    <t>Месячный ФОТ оплаты труда не более</t>
  </si>
  <si>
    <t>1ст.</t>
  </si>
  <si>
    <t>2 ст</t>
  </si>
  <si>
    <t>Отчисления на отпускные</t>
  </si>
  <si>
    <t>к расчету</t>
  </si>
  <si>
    <t>034.20.0065</t>
  </si>
  <si>
    <t xml:space="preserve">План финансово-хозяйственной деятельности на 20_24__ г. </t>
  </si>
  <si>
    <t>и плановый период 2025 и 2026 годов</t>
  </si>
  <si>
    <t>от "25" декабря 20 23 г.</t>
  </si>
  <si>
    <t>На 2026 г.</t>
  </si>
  <si>
    <t>Внебюджет 2024</t>
  </si>
  <si>
    <t>зп в мес</t>
  </si>
  <si>
    <t>Текущий ремонт оборудования</t>
  </si>
  <si>
    <t>Субсидия на выполнение муниципального задания на 2025 г.</t>
  </si>
  <si>
    <t>Субсидия на выполнение муниципального задания на 2026 г.</t>
  </si>
  <si>
    <t>Субсидия на оплату труда обслуживающего персонала муниципальных общеобразовательных организаций (МОП)(косгу 034.00.000)</t>
  </si>
  <si>
    <t>Аутсорсинг пожарной безопасности</t>
  </si>
  <si>
    <t>500</t>
  </si>
  <si>
    <t>Ипытание пожарных кранов, перекатка рукавов</t>
  </si>
  <si>
    <t>Поверка огнетушителей</t>
  </si>
  <si>
    <t>Дератизация, дезинсекция</t>
  </si>
  <si>
    <t>Медосмотр</t>
  </si>
  <si>
    <t>,</t>
  </si>
  <si>
    <t>тепловая энергия ЦЖКУ</t>
  </si>
  <si>
    <t>горячее водоснабжение ЦЖКУ</t>
  </si>
  <si>
    <t>водоснабжение ЦЖКУ</t>
  </si>
  <si>
    <t xml:space="preserve">Водоотведение,куб.м.  ЦЖКУ </t>
  </si>
  <si>
    <t>Плата за негативное воздействие ЦЖКУ</t>
  </si>
  <si>
    <t>ТО системы вентиляции</t>
  </si>
  <si>
    <t>Субсидия на выполнение муниципального задания на 2027 г.</t>
  </si>
  <si>
    <t>доходы от оказания услуг, работ</t>
  </si>
  <si>
    <t>безвозмездные денежные поступления, всего</t>
  </si>
  <si>
    <t xml:space="preserve">     безвозмездные денежные поступления</t>
  </si>
  <si>
    <t>На 2027 г.</t>
  </si>
  <si>
    <t>Субсидии  на 2025г.</t>
  </si>
  <si>
    <t>Субсидии  на 2026г.</t>
  </si>
  <si>
    <t>Субсидии  на 2027г.</t>
  </si>
  <si>
    <t>2-4 раз</t>
  </si>
  <si>
    <t>2 раза в год</t>
  </si>
  <si>
    <t>ТО СКУД, видеонаблюдения</t>
  </si>
  <si>
    <t>ТО системы АТС</t>
  </si>
  <si>
    <t>ТО пожарного оборудования</t>
  </si>
  <si>
    <t>4 раз в год</t>
  </si>
  <si>
    <t>ТО пожарной сигнализации</t>
  </si>
  <si>
    <t>Приобретение канц, хоз.товаров</t>
  </si>
  <si>
    <t>Приобретение канцелярских, хоз. товаров</t>
  </si>
  <si>
    <t>Приобретение канцелярских, хоз.товаров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</si>
</sst>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_-* #,##0.00_р_._-;\-* #,##0.00_р_._-;_-* &quot;-&quot;??_р_._-;_-@_-"/>
    <numFmt numFmtId="165" formatCode="_-* #,##0.00_-;\-* #,##0.00_-;_-* &quot;-&quot;??_-;_-@_-"/>
    <numFmt numFmtId="166" formatCode="\ * #,##0.00&quot;    &quot;;\-* #,##0.00&quot;    &quot;;\ * \-#&quot;    &quot;;@\ "/>
    <numFmt numFmtId="167" formatCode="#,##0.00_ ;[Red]\-#,##0.00\ "/>
    <numFmt numFmtId="168" formatCode="#,##0.00_р_."/>
    <numFmt numFmtId="169" formatCode="#,##0.00&quot;   &quot;"/>
    <numFmt numFmtId="170" formatCode="#,##0_ ;[Red]\-#,##0\ "/>
    <numFmt numFmtId="171" formatCode="#,##0.0"/>
  </numFmts>
  <fonts count="7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2"/>
      <name val="Times New Roman"/>
      <family val="1"/>
      <charset val="204"/>
    </font>
    <font>
      <sz val="9.5"/>
      <name val="Times New Roman"/>
      <family val="1"/>
      <charset val="204"/>
    </font>
    <font>
      <sz val="11"/>
      <name val="Calibri"/>
      <family val="2"/>
      <scheme val="minor"/>
    </font>
    <font>
      <sz val="10"/>
      <name val="Arial"/>
      <family val="2"/>
      <charset val="204"/>
    </font>
    <font>
      <sz val="4"/>
      <name val="Times New Roman"/>
      <family val="1"/>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b/>
      <sz val="11"/>
      <color theme="1"/>
      <name val="Calibri"/>
      <family val="2"/>
      <charset val="204"/>
      <scheme val="minor"/>
    </font>
    <font>
      <b/>
      <sz val="14"/>
      <color theme="1"/>
      <name val="Times New Roman"/>
      <family val="1"/>
      <charset val="204"/>
    </font>
    <font>
      <sz val="9"/>
      <color theme="1"/>
      <name val="Times New Roman"/>
      <family val="1"/>
      <charset val="204"/>
    </font>
    <font>
      <b/>
      <sz val="12"/>
      <color theme="1"/>
      <name val="Times New Roman"/>
      <family val="1"/>
      <charset val="204"/>
    </font>
    <font>
      <b/>
      <sz val="9"/>
      <color theme="1"/>
      <name val="Times New Roman"/>
      <family val="1"/>
      <charset val="204"/>
    </font>
    <font>
      <sz val="12"/>
      <color theme="1"/>
      <name val="Times New Roman"/>
      <family val="1"/>
      <charset val="204"/>
    </font>
    <font>
      <sz val="7"/>
      <color theme="1"/>
      <name val="Times New Roman"/>
      <family val="1"/>
      <charset val="204"/>
    </font>
    <font>
      <b/>
      <sz val="7"/>
      <color theme="1"/>
      <name val="Times New Roman"/>
      <family val="1"/>
      <charset val="204"/>
    </font>
    <font>
      <sz val="11"/>
      <color indexed="8"/>
      <name val="Calibri"/>
      <family val="2"/>
      <charset val="204"/>
    </font>
    <font>
      <sz val="10"/>
      <name val="Arial Cyr"/>
      <family val="2"/>
      <charset val="204"/>
    </font>
    <font>
      <sz val="9"/>
      <name val="Times New Roman"/>
      <family val="1"/>
      <charset val="204"/>
    </font>
    <font>
      <sz val="9"/>
      <name val="Courier New"/>
      <family val="3"/>
      <charset val="204"/>
    </font>
    <font>
      <b/>
      <sz val="9"/>
      <name val="Courier New"/>
      <family val="3"/>
      <charset val="204"/>
    </font>
    <font>
      <b/>
      <sz val="14"/>
      <name val="Times New Roman"/>
      <family val="1"/>
      <charset val="204"/>
    </font>
    <font>
      <b/>
      <sz val="10"/>
      <name val="Courier New"/>
      <family val="3"/>
      <charset val="204"/>
    </font>
    <font>
      <sz val="16"/>
      <color theme="1"/>
      <name val="Times New Roman"/>
      <family val="1"/>
      <charset val="204"/>
    </font>
    <font>
      <sz val="8"/>
      <color theme="1"/>
      <name val="Times New Roman"/>
      <family val="1"/>
      <charset val="204"/>
    </font>
    <font>
      <sz val="9"/>
      <color theme="1"/>
      <name val="Calibri"/>
      <family val="2"/>
      <scheme val="minor"/>
    </font>
    <font>
      <sz val="9"/>
      <name val="Arial Cyr"/>
      <charset val="204"/>
    </font>
    <font>
      <b/>
      <sz val="9"/>
      <name val="Arial Cyr"/>
      <family val="2"/>
      <charset val="204"/>
    </font>
    <font>
      <b/>
      <sz val="9"/>
      <name val="Calibri"/>
      <family val="2"/>
      <charset val="204"/>
    </font>
    <font>
      <sz val="9"/>
      <color indexed="8"/>
      <name val="Times New Roman"/>
      <family val="1"/>
      <charset val="1"/>
    </font>
    <font>
      <sz val="9"/>
      <name val="Times New Roman"/>
      <family val="1"/>
      <charset val="1"/>
    </font>
    <font>
      <sz val="11"/>
      <color theme="1"/>
      <name val="Times New Roman"/>
      <family val="1"/>
      <charset val="204"/>
    </font>
    <font>
      <sz val="12"/>
      <color theme="1"/>
      <name val="Calibri"/>
      <family val="2"/>
      <charset val="204"/>
      <scheme val="minor"/>
    </font>
    <font>
      <b/>
      <sz val="10"/>
      <name val="Times New Roman"/>
      <family val="1"/>
      <charset val="204"/>
    </font>
    <font>
      <sz val="10"/>
      <name val="Arial"/>
      <family val="2"/>
      <charset val="204"/>
    </font>
    <font>
      <b/>
      <i/>
      <sz val="9"/>
      <color theme="1"/>
      <name val="Times New Roman"/>
      <family val="1"/>
      <charset val="204"/>
    </font>
    <font>
      <b/>
      <sz val="22"/>
      <color theme="1"/>
      <name val="Calibri"/>
      <family val="2"/>
      <charset val="204"/>
      <scheme val="minor"/>
    </font>
    <font>
      <sz val="11"/>
      <name val="Times New Roman"/>
      <family val="1"/>
      <charset val="204"/>
    </font>
    <font>
      <b/>
      <sz val="11"/>
      <name val="Times New Roman"/>
      <family val="1"/>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b/>
      <sz val="18"/>
      <color theme="3"/>
      <name val="Calibri Light"/>
      <family val="2"/>
      <charset val="204"/>
      <scheme val="major"/>
    </font>
    <font>
      <sz val="10"/>
      <color indexed="64"/>
      <name val="Arial"/>
      <family val="2"/>
      <charset val="204"/>
    </font>
    <font>
      <sz val="12"/>
      <color indexed="64"/>
      <name val="Arial"/>
      <family val="2"/>
      <charset val="204"/>
    </font>
    <font>
      <sz val="9"/>
      <color indexed="81"/>
      <name val="Tahoma"/>
      <family val="2"/>
      <charset val="204"/>
    </font>
    <font>
      <b/>
      <sz val="9"/>
      <color indexed="81"/>
      <name val="Tahoma"/>
      <family val="2"/>
      <charset val="204"/>
    </font>
  </fonts>
  <fills count="41">
    <fill>
      <patternFill patternType="none"/>
    </fill>
    <fill>
      <patternFill patternType="gray125"/>
    </fill>
    <fill>
      <patternFill patternType="solid">
        <fgColor theme="9" tint="0.59999389629810485"/>
        <bgColor indexed="64"/>
      </patternFill>
    </fill>
    <fill>
      <patternFill patternType="solid">
        <fgColor theme="0"/>
        <bgColor rgb="FFFFFFCC"/>
      </patternFill>
    </fill>
    <fill>
      <patternFill patternType="solid">
        <fgColor rgb="FFFFFFFF"/>
        <bgColor rgb="FFFFFFCC"/>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4">
    <xf numFmtId="0" fontId="0" fillId="0" borderId="0"/>
    <xf numFmtId="0" fontId="5" fillId="0" borderId="0" applyNumberFormat="0" applyFill="0" applyBorder="0" applyAlignment="0" applyProtection="0"/>
    <xf numFmtId="0" fontId="16" fillId="0" borderId="0"/>
    <xf numFmtId="43" fontId="24" fillId="0" borderId="0" applyFont="0" applyFill="0" applyBorder="0" applyAlignment="0" applyProtection="0"/>
    <xf numFmtId="0" fontId="3" fillId="0" borderId="0"/>
    <xf numFmtId="164" fontId="3" fillId="0" borderId="0" applyFont="0" applyFill="0" applyBorder="0" applyAlignment="0" applyProtection="0"/>
    <xf numFmtId="0" fontId="10" fillId="0" borderId="0"/>
    <xf numFmtId="0" fontId="33" fillId="0" borderId="0"/>
    <xf numFmtId="0" fontId="34" fillId="0" borderId="0"/>
    <xf numFmtId="0" fontId="10" fillId="0" borderId="0"/>
    <xf numFmtId="0" fontId="10" fillId="0" borderId="0"/>
    <xf numFmtId="0" fontId="16" fillId="0" borderId="0"/>
    <xf numFmtId="0" fontId="10" fillId="0" borderId="0"/>
    <xf numFmtId="9" fontId="10" fillId="0" borderId="0" applyFill="0" applyBorder="0" applyAlignment="0" applyProtection="0"/>
    <xf numFmtId="166" fontId="10" fillId="0" borderId="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0" fillId="0" borderId="0"/>
    <xf numFmtId="0" fontId="33"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10" fillId="0" borderId="0"/>
    <xf numFmtId="165" fontId="10" fillId="0" borderId="0" applyFont="0" applyFill="0" applyBorder="0" applyAlignment="0" applyProtection="0"/>
    <xf numFmtId="0" fontId="51" fillId="0" borderId="0"/>
    <xf numFmtId="0" fontId="56" fillId="0" borderId="54" applyNumberFormat="0" applyFill="0" applyAlignment="0" applyProtection="0"/>
    <xf numFmtId="0" fontId="57" fillId="0" borderId="55" applyNumberFormat="0" applyFill="0" applyAlignment="0" applyProtection="0"/>
    <xf numFmtId="0" fontId="58" fillId="0" borderId="56" applyNumberFormat="0" applyFill="0" applyAlignment="0" applyProtection="0"/>
    <xf numFmtId="0" fontId="58" fillId="0" borderId="0" applyNumberFormat="0" applyFill="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0" applyNumberFormat="0" applyBorder="0" applyAlignment="0" applyProtection="0"/>
    <xf numFmtId="0" fontId="62" fillId="13" borderId="57" applyNumberFormat="0" applyAlignment="0" applyProtection="0"/>
    <xf numFmtId="0" fontId="63" fillId="14" borderId="58" applyNumberFormat="0" applyAlignment="0" applyProtection="0"/>
    <xf numFmtId="0" fontId="64" fillId="14" borderId="57" applyNumberFormat="0" applyAlignment="0" applyProtection="0"/>
    <xf numFmtId="0" fontId="65" fillId="0" borderId="59" applyNumberFormat="0" applyFill="0" applyAlignment="0" applyProtection="0"/>
    <xf numFmtId="0" fontId="66" fillId="15" borderId="60"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25" fillId="0" borderId="62" applyNumberFormat="0" applyFill="0" applyAlignment="0" applyProtection="0"/>
    <xf numFmtId="0" fontId="6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69" fillId="40" borderId="0" applyNumberFormat="0" applyBorder="0" applyAlignment="0" applyProtection="0"/>
    <xf numFmtId="0" fontId="1" fillId="0" borderId="0"/>
    <xf numFmtId="0" fontId="70" fillId="0" borderId="0" applyNumberFormat="0" applyFill="0" applyBorder="0" applyAlignment="0" applyProtection="0"/>
    <xf numFmtId="0" fontId="33" fillId="16" borderId="61" applyNumberFormat="0" applyFont="0" applyAlignment="0" applyProtection="0"/>
    <xf numFmtId="0" fontId="24" fillId="0" borderId="0"/>
    <xf numFmtId="165" fontId="1" fillId="0" borderId="0" applyFont="0" applyFill="0" applyBorder="0" applyAlignment="0" applyProtection="0"/>
    <xf numFmtId="165" fontId="1" fillId="0" borderId="0" applyFont="0" applyFill="0" applyBorder="0" applyAlignment="0" applyProtection="0"/>
    <xf numFmtId="0" fontId="71" fillId="0" borderId="0"/>
    <xf numFmtId="165" fontId="72" fillId="0" borderId="0" applyFont="0" applyFill="0" applyBorder="0" applyAlignment="0" applyProtection="0"/>
    <xf numFmtId="0" fontId="71" fillId="0" borderId="0"/>
    <xf numFmtId="0" fontId="24" fillId="0" borderId="0"/>
  </cellStyleXfs>
  <cellXfs count="537">
    <xf numFmtId="0" fontId="0" fillId="0" borderId="0" xfId="0"/>
    <xf numFmtId="0" fontId="4" fillId="0" borderId="3" xfId="0" applyFont="1" applyBorder="1" applyAlignment="1">
      <alignment horizontal="center" vertical="center" wrapText="1"/>
    </xf>
    <xf numFmtId="0" fontId="6" fillId="0" borderId="0" xfId="1" applyFont="1" applyAlignment="1">
      <alignment horizontal="center" vertical="center" wrapText="1"/>
    </xf>
    <xf numFmtId="0" fontId="9" fillId="0" borderId="0" xfId="0" applyFont="1"/>
    <xf numFmtId="0" fontId="4" fillId="0" borderId="6" xfId="0" applyFont="1" applyBorder="1" applyAlignment="1">
      <alignment horizontal="center" vertical="center" wrapText="1"/>
    </xf>
    <xf numFmtId="0" fontId="4" fillId="0" borderId="3" xfId="0" applyFont="1" applyBorder="1" applyAlignment="1">
      <alignment vertical="center" wrapText="1"/>
    </xf>
    <xf numFmtId="0" fontId="6" fillId="0" borderId="6" xfId="1"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6" xfId="0" applyFont="1" applyBorder="1" applyAlignment="1">
      <alignment horizontal="left" vertical="center" wrapText="1" indent="2"/>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5" xfId="0" applyFont="1" applyBorder="1" applyAlignment="1">
      <alignment horizontal="left" vertical="center" wrapText="1" indent="2"/>
    </xf>
    <xf numFmtId="0" fontId="6" fillId="0" borderId="6" xfId="1" applyFont="1" applyBorder="1" applyAlignment="1">
      <alignment horizontal="left" vertical="center" wrapText="1" indent="1"/>
    </xf>
    <xf numFmtId="0" fontId="4" fillId="0" borderId="5" xfId="0" applyFont="1" applyBorder="1" applyAlignment="1">
      <alignment horizontal="left" vertical="center" wrapText="1" indent="4"/>
    </xf>
    <xf numFmtId="0" fontId="4" fillId="0" borderId="6" xfId="0" applyFont="1" applyBorder="1" applyAlignment="1">
      <alignment horizontal="left" vertical="center" wrapText="1" indent="4"/>
    </xf>
    <xf numFmtId="0" fontId="10" fillId="0" borderId="3" xfId="0" applyFont="1" applyBorder="1" applyAlignment="1">
      <alignment vertical="center" wrapText="1"/>
    </xf>
    <xf numFmtId="0" fontId="6" fillId="0" borderId="0" xfId="1" applyFont="1" applyAlignment="1">
      <alignment horizontal="center" vertical="center"/>
    </xf>
    <xf numFmtId="0" fontId="10" fillId="0" borderId="0" xfId="0" applyFont="1" applyAlignment="1">
      <alignment horizontal="justify"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6" fillId="0" borderId="3" xfId="1"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49" fontId="8" fillId="0" borderId="6" xfId="0" applyNumberFormat="1" applyFont="1" applyBorder="1" applyAlignment="1">
      <alignment horizontal="center" vertical="center" wrapText="1"/>
    </xf>
    <xf numFmtId="0" fontId="8" fillId="0" borderId="1" xfId="0" applyFont="1" applyBorder="1" applyAlignment="1">
      <alignment horizontal="left" vertical="center" wrapText="1" indent="2"/>
    </xf>
    <xf numFmtId="0" fontId="6" fillId="0" borderId="3" xfId="1" applyFont="1" applyBorder="1" applyAlignment="1">
      <alignment horizontal="left" vertical="center" wrapText="1" indent="2"/>
    </xf>
    <xf numFmtId="0" fontId="6" fillId="0" borderId="3" xfId="1" applyFont="1" applyBorder="1" applyAlignment="1">
      <alignment horizontal="left" vertical="center" wrapText="1" indent="3"/>
    </xf>
    <xf numFmtId="0" fontId="6" fillId="0" borderId="1" xfId="1" applyFont="1" applyBorder="1" applyAlignment="1">
      <alignment horizontal="left" vertical="center" wrapText="1" indent="2"/>
    </xf>
    <xf numFmtId="0" fontId="8" fillId="0" borderId="3" xfId="0" applyFont="1" applyBorder="1" applyAlignment="1">
      <alignment horizontal="left" vertical="center" wrapText="1" indent="2"/>
    </xf>
    <xf numFmtId="0" fontId="8" fillId="0" borderId="1" xfId="0" applyFont="1" applyBorder="1" applyAlignment="1">
      <alignment horizontal="left" vertical="center" wrapText="1" indent="3"/>
    </xf>
    <xf numFmtId="0" fontId="8" fillId="0" borderId="3" xfId="0" applyFont="1" applyBorder="1" applyAlignment="1">
      <alignment horizontal="left" vertical="center" wrapText="1" indent="3"/>
    </xf>
    <xf numFmtId="0" fontId="4" fillId="0" borderId="0" xfId="0" applyFont="1" applyAlignment="1">
      <alignment horizontal="justify" vertical="center"/>
    </xf>
    <xf numFmtId="0" fontId="11" fillId="0" borderId="0" xfId="0" applyFont="1" applyAlignment="1">
      <alignment horizontal="justify" vertical="center"/>
    </xf>
    <xf numFmtId="0" fontId="4" fillId="0" borderId="0" xfId="0" applyFont="1" applyAlignment="1">
      <alignment horizontal="center" vertical="center" wrapText="1"/>
    </xf>
    <xf numFmtId="0" fontId="4" fillId="0" borderId="0" xfId="0" applyFont="1" applyAlignment="1">
      <alignment vertical="center" wrapText="1"/>
    </xf>
    <xf numFmtId="0" fontId="6" fillId="0" borderId="3" xfId="1" applyFont="1" applyBorder="1" applyAlignment="1">
      <alignment horizontal="center" vertical="center" wrapText="1"/>
    </xf>
    <xf numFmtId="0" fontId="12" fillId="0" borderId="0" xfId="0" applyFont="1" applyAlignment="1">
      <alignment vertical="center" wrapText="1"/>
    </xf>
    <xf numFmtId="0" fontId="13" fillId="0" borderId="0" xfId="0" applyFont="1"/>
    <xf numFmtId="0" fontId="17" fillId="0" borderId="0" xfId="2" applyFont="1" applyAlignment="1">
      <alignment horizontal="left"/>
    </xf>
    <xf numFmtId="0" fontId="14" fillId="0" borderId="0" xfId="2" applyFont="1" applyAlignment="1">
      <alignment horizontal="left"/>
    </xf>
    <xf numFmtId="0" fontId="15" fillId="0" borderId="0" xfId="2" applyFont="1" applyAlignment="1">
      <alignment horizontal="left"/>
    </xf>
    <xf numFmtId="0" fontId="15" fillId="0" borderId="0" xfId="2" applyFont="1" applyAlignment="1">
      <alignment horizontal="center" vertical="top"/>
    </xf>
    <xf numFmtId="0" fontId="14" fillId="0" borderId="11" xfId="2" applyFont="1" applyBorder="1" applyAlignment="1">
      <alignment horizontal="left"/>
    </xf>
    <xf numFmtId="0" fontId="14" fillId="0" borderId="12" xfId="2" applyFont="1" applyBorder="1" applyAlignment="1">
      <alignment horizontal="left"/>
    </xf>
    <xf numFmtId="0" fontId="14" fillId="0" borderId="13" xfId="2" applyFont="1" applyBorder="1" applyAlignment="1">
      <alignment horizontal="left"/>
    </xf>
    <xf numFmtId="0" fontId="14" fillId="0" borderId="14" xfId="2" applyFont="1" applyBorder="1" applyAlignment="1">
      <alignment horizontal="left"/>
    </xf>
    <xf numFmtId="0" fontId="15" fillId="0" borderId="13" xfId="2" applyFont="1" applyBorder="1" applyAlignment="1">
      <alignment horizontal="center" vertical="top"/>
    </xf>
    <xf numFmtId="0" fontId="15" fillId="0" borderId="14" xfId="2" applyFont="1" applyBorder="1" applyAlignment="1">
      <alignment horizontal="center" vertical="top"/>
    </xf>
    <xf numFmtId="0" fontId="14" fillId="0" borderId="19" xfId="2" applyFont="1" applyBorder="1" applyAlignment="1">
      <alignment horizontal="left"/>
    </xf>
    <xf numFmtId="0" fontId="14" fillId="0" borderId="20" xfId="2" applyFont="1" applyBorder="1" applyAlignment="1">
      <alignment horizontal="left"/>
    </xf>
    <xf numFmtId="0" fontId="14" fillId="0" borderId="21" xfId="2" applyFont="1" applyBorder="1" applyAlignment="1">
      <alignment horizontal="left"/>
    </xf>
    <xf numFmtId="0" fontId="14" fillId="0" borderId="22" xfId="2" applyFont="1" applyBorder="1" applyAlignment="1">
      <alignment horizontal="left"/>
    </xf>
    <xf numFmtId="0" fontId="20" fillId="0" borderId="0" xfId="2" applyFont="1" applyAlignment="1">
      <alignment horizontal="left"/>
    </xf>
    <xf numFmtId="0" fontId="22" fillId="0" borderId="0" xfId="2" applyFont="1" applyAlignment="1">
      <alignment horizontal="left"/>
    </xf>
    <xf numFmtId="0" fontId="8" fillId="2" borderId="3" xfId="0" applyFont="1" applyFill="1" applyBorder="1" applyAlignment="1">
      <alignment horizontal="left" vertical="center" wrapText="1" indent="1"/>
    </xf>
    <xf numFmtId="0" fontId="8" fillId="2" borderId="3" xfId="0" applyFont="1" applyFill="1" applyBorder="1" applyAlignment="1">
      <alignment horizontal="center" vertical="center" wrapText="1"/>
    </xf>
    <xf numFmtId="0" fontId="6" fillId="2" borderId="3" xfId="1" applyFont="1" applyFill="1" applyBorder="1" applyAlignment="1">
      <alignment vertical="center" wrapText="1"/>
    </xf>
    <xf numFmtId="0" fontId="8" fillId="2" borderId="3" xfId="0" applyFont="1" applyFill="1" applyBorder="1" applyAlignment="1">
      <alignment vertical="center" wrapText="1"/>
    </xf>
    <xf numFmtId="0" fontId="6" fillId="2" borderId="3" xfId="1" applyFont="1" applyFill="1" applyBorder="1" applyAlignment="1">
      <alignment horizontal="left" vertical="center" wrapText="1" indent="3"/>
    </xf>
    <xf numFmtId="0" fontId="8" fillId="2" borderId="1" xfId="0" applyFont="1" applyFill="1" applyBorder="1" applyAlignment="1">
      <alignment horizontal="left" vertical="center" wrapText="1" indent="3"/>
    </xf>
    <xf numFmtId="0" fontId="3" fillId="0" borderId="0" xfId="4"/>
    <xf numFmtId="0" fontId="26" fillId="0" borderId="0" xfId="4" applyFont="1"/>
    <xf numFmtId="0" fontId="27" fillId="0" borderId="0" xfId="4" applyFont="1"/>
    <xf numFmtId="0" fontId="25" fillId="0" borderId="0" xfId="4" applyFont="1"/>
    <xf numFmtId="0" fontId="28" fillId="0" borderId="0" xfId="4" applyFont="1"/>
    <xf numFmtId="0" fontId="29" fillId="0" borderId="0" xfId="4" applyFont="1"/>
    <xf numFmtId="0" fontId="29" fillId="0" borderId="0" xfId="4" applyFont="1" applyAlignment="1">
      <alignment horizontal="center"/>
    </xf>
    <xf numFmtId="0" fontId="27" fillId="0" borderId="46" xfId="4" applyFont="1" applyBorder="1" applyAlignment="1">
      <alignment vertical="center" wrapText="1"/>
    </xf>
    <xf numFmtId="164" fontId="30" fillId="0" borderId="46" xfId="4" applyNumberFormat="1" applyFont="1" applyBorder="1" applyAlignment="1">
      <alignment vertical="center" wrapText="1"/>
    </xf>
    <xf numFmtId="0" fontId="27" fillId="0" borderId="46" xfId="4" applyFont="1" applyBorder="1"/>
    <xf numFmtId="164" fontId="30" fillId="0" borderId="46" xfId="5" applyFont="1" applyBorder="1" applyAlignment="1">
      <alignment horizontal="center"/>
    </xf>
    <xf numFmtId="0" fontId="27" fillId="0" borderId="46" xfId="4" applyFont="1" applyBorder="1" applyAlignment="1">
      <alignment horizontal="center"/>
    </xf>
    <xf numFmtId="164" fontId="27" fillId="0" borderId="46" xfId="5" applyFont="1" applyBorder="1" applyAlignment="1">
      <alignment horizontal="center"/>
    </xf>
    <xf numFmtId="164" fontId="31" fillId="0" borderId="0" xfId="4" applyNumberFormat="1" applyFont="1"/>
    <xf numFmtId="4" fontId="30" fillId="0" borderId="46" xfId="4" applyNumberFormat="1" applyFont="1" applyBorder="1" applyAlignment="1">
      <alignment horizontal="center"/>
    </xf>
    <xf numFmtId="0" fontId="31" fillId="0" borderId="0" xfId="4" applyFont="1"/>
    <xf numFmtId="16" fontId="27" fillId="0" borderId="46" xfId="4" applyNumberFormat="1" applyFont="1" applyBorder="1" applyAlignment="1">
      <alignment horizontal="center"/>
    </xf>
    <xf numFmtId="4" fontId="28" fillId="0" borderId="46" xfId="4" applyNumberFormat="1" applyFont="1" applyBorder="1" applyAlignment="1">
      <alignment horizontal="center"/>
    </xf>
    <xf numFmtId="4" fontId="31" fillId="0" borderId="0" xfId="4" applyNumberFormat="1" applyFont="1"/>
    <xf numFmtId="0" fontId="28" fillId="0" borderId="0" xfId="4" applyFont="1" applyAlignment="1">
      <alignment horizontal="center"/>
    </xf>
    <xf numFmtId="4" fontId="32" fillId="0" borderId="0" xfId="4" applyNumberFormat="1" applyFont="1"/>
    <xf numFmtId="0" fontId="27" fillId="0" borderId="0" xfId="4" applyFont="1" applyAlignment="1">
      <alignment horizontal="center"/>
    </xf>
    <xf numFmtId="0" fontId="27" fillId="0" borderId="46" xfId="4" applyFont="1" applyBorder="1" applyAlignment="1">
      <alignment wrapText="1"/>
    </xf>
    <xf numFmtId="0" fontId="27" fillId="0" borderId="46" xfId="4" applyFont="1" applyBorder="1" applyAlignment="1">
      <alignment horizontal="center" wrapText="1"/>
    </xf>
    <xf numFmtId="164" fontId="27" fillId="0" borderId="46" xfId="5" applyFont="1" applyBorder="1" applyAlignment="1">
      <alignment horizontal="center" wrapText="1"/>
    </xf>
    <xf numFmtId="2" fontId="27" fillId="0" borderId="46" xfId="4" applyNumberFormat="1" applyFont="1" applyBorder="1" applyAlignment="1">
      <alignment horizontal="center" wrapText="1"/>
    </xf>
    <xf numFmtId="164" fontId="29" fillId="0" borderId="46" xfId="4" applyNumberFormat="1" applyFont="1" applyBorder="1" applyAlignment="1">
      <alignment horizontal="center" wrapText="1"/>
    </xf>
    <xf numFmtId="0" fontId="36" fillId="4" borderId="0" xfId="4" applyFont="1" applyFill="1" applyAlignment="1">
      <alignment horizontal="center" vertical="center" wrapText="1"/>
    </xf>
    <xf numFmtId="0" fontId="37" fillId="3" borderId="0" xfId="4" applyFont="1" applyFill="1" applyAlignment="1">
      <alignment horizontal="center" vertical="center" wrapText="1"/>
    </xf>
    <xf numFmtId="0" fontId="39" fillId="4" borderId="0" xfId="4" applyFont="1" applyFill="1" applyAlignment="1">
      <alignment horizontal="center" vertical="center" wrapText="1"/>
    </xf>
    <xf numFmtId="0" fontId="27" fillId="0" borderId="46" xfId="4" applyFont="1" applyBorder="1" applyAlignment="1">
      <alignment vertical="center"/>
    </xf>
    <xf numFmtId="2" fontId="27" fillId="0" borderId="46" xfId="4" applyNumberFormat="1" applyFont="1" applyBorder="1"/>
    <xf numFmtId="0" fontId="30" fillId="0" borderId="0" xfId="4" applyFont="1"/>
    <xf numFmtId="0" fontId="27" fillId="0" borderId="25" xfId="4" applyFont="1" applyBorder="1" applyAlignment="1">
      <alignment vertical="center" wrapText="1"/>
    </xf>
    <xf numFmtId="164" fontId="29" fillId="0" borderId="28" xfId="5" applyFont="1" applyBorder="1"/>
    <xf numFmtId="164" fontId="28" fillId="0" borderId="25" xfId="4" applyNumberFormat="1" applyFont="1" applyBorder="1" applyAlignment="1">
      <alignment vertical="center" wrapText="1"/>
    </xf>
    <xf numFmtId="0" fontId="27" fillId="0" borderId="28" xfId="4" applyFont="1" applyBorder="1" applyAlignment="1">
      <alignment vertical="center" wrapText="1"/>
    </xf>
    <xf numFmtId="164" fontId="40" fillId="0" borderId="0" xfId="5" applyFont="1" applyBorder="1"/>
    <xf numFmtId="4" fontId="27" fillId="0" borderId="0" xfId="4" applyNumberFormat="1" applyFont="1"/>
    <xf numFmtId="164" fontId="30" fillId="0" borderId="25" xfId="5" applyFont="1" applyBorder="1" applyAlignment="1">
      <alignment horizontal="center"/>
    </xf>
    <xf numFmtId="0" fontId="27" fillId="0" borderId="28" xfId="4" applyFont="1" applyBorder="1" applyAlignment="1">
      <alignment horizontal="center"/>
    </xf>
    <xf numFmtId="164" fontId="27" fillId="0" borderId="25" xfId="5" applyFont="1" applyBorder="1" applyAlignment="1">
      <alignment horizontal="center"/>
    </xf>
    <xf numFmtId="164" fontId="27" fillId="0" borderId="28" xfId="5" applyFont="1" applyBorder="1"/>
    <xf numFmtId="164" fontId="41" fillId="0" borderId="28" xfId="5" applyFont="1" applyBorder="1"/>
    <xf numFmtId="4" fontId="30" fillId="0" borderId="25" xfId="4" applyNumberFormat="1" applyFont="1" applyBorder="1" applyAlignment="1">
      <alignment horizontal="center"/>
    </xf>
    <xf numFmtId="4" fontId="27" fillId="0" borderId="28" xfId="4" applyNumberFormat="1" applyFont="1" applyBorder="1"/>
    <xf numFmtId="4" fontId="28" fillId="0" borderId="25" xfId="4" applyNumberFormat="1" applyFont="1" applyBorder="1" applyAlignment="1">
      <alignment horizontal="center"/>
    </xf>
    <xf numFmtId="0" fontId="27" fillId="0" borderId="0" xfId="7" applyFont="1" applyAlignment="1">
      <alignment horizontal="center" vertical="center" wrapText="1"/>
    </xf>
    <xf numFmtId="0" fontId="41" fillId="0" borderId="0" xfId="7" applyFont="1" applyAlignment="1">
      <alignment horizontal="center"/>
    </xf>
    <xf numFmtId="0" fontId="41" fillId="0" borderId="0" xfId="7" applyFont="1" applyAlignment="1">
      <alignment horizontal="center" wrapText="1"/>
    </xf>
    <xf numFmtId="0" fontId="27" fillId="0" borderId="51" xfId="7" applyFont="1" applyBorder="1" applyAlignment="1">
      <alignment horizontal="center" vertical="center"/>
    </xf>
    <xf numFmtId="4" fontId="27" fillId="0" borderId="51" xfId="7" applyNumberFormat="1" applyFont="1" applyBorder="1" applyAlignment="1">
      <alignment horizontal="center" wrapText="1"/>
    </xf>
    <xf numFmtId="0" fontId="27" fillId="0" borderId="46" xfId="7" applyFont="1" applyBorder="1" applyAlignment="1">
      <alignment horizontal="center" vertical="center"/>
    </xf>
    <xf numFmtId="4" fontId="27" fillId="0" borderId="46" xfId="7" applyNumberFormat="1" applyFont="1" applyBorder="1" applyAlignment="1">
      <alignment horizontal="center" wrapText="1"/>
    </xf>
    <xf numFmtId="4" fontId="29" fillId="0" borderId="46" xfId="7" applyNumberFormat="1" applyFont="1" applyBorder="1" applyAlignment="1">
      <alignment horizontal="center" wrapText="1"/>
    </xf>
    <xf numFmtId="0" fontId="29" fillId="0" borderId="46" xfId="7" applyFont="1" applyBorder="1"/>
    <xf numFmtId="0" fontId="27" fillId="0" borderId="0" xfId="7" applyFont="1"/>
    <xf numFmtId="0" fontId="27" fillId="0" borderId="0" xfId="7" applyFont="1" applyAlignment="1">
      <alignment horizontal="center"/>
    </xf>
    <xf numFmtId="4" fontId="29" fillId="0" borderId="0" xfId="4" applyNumberFormat="1" applyFont="1"/>
    <xf numFmtId="0" fontId="27" fillId="0" borderId="46" xfId="7" applyFont="1" applyBorder="1" applyAlignment="1">
      <alignment horizontal="center" vertical="center" wrapText="1"/>
    </xf>
    <xf numFmtId="0" fontId="41" fillId="0" borderId="46" xfId="7" applyFont="1" applyBorder="1" applyAlignment="1">
      <alignment horizontal="center"/>
    </xf>
    <xf numFmtId="0" fontId="41" fillId="0" borderId="46" xfId="7" applyFont="1" applyBorder="1" applyAlignment="1">
      <alignment horizontal="center" wrapText="1"/>
    </xf>
    <xf numFmtId="0" fontId="41" fillId="0" borderId="0" xfId="4" applyFont="1" applyAlignment="1">
      <alignment horizontal="center"/>
    </xf>
    <xf numFmtId="4" fontId="27" fillId="0" borderId="25" xfId="7" applyNumberFormat="1" applyFont="1" applyBorder="1" applyAlignment="1">
      <alignment horizontal="center" wrapText="1"/>
    </xf>
    <xf numFmtId="4" fontId="27" fillId="0" borderId="26" xfId="7" applyNumberFormat="1" applyFont="1" applyBorder="1" applyAlignment="1">
      <alignment horizontal="center" wrapText="1"/>
    </xf>
    <xf numFmtId="4" fontId="27" fillId="0" borderId="31" xfId="7" applyNumberFormat="1" applyFont="1" applyBorder="1" applyAlignment="1">
      <alignment horizontal="center" wrapText="1"/>
    </xf>
    <xf numFmtId="4" fontId="29" fillId="0" borderId="25" xfId="7" applyNumberFormat="1" applyFont="1" applyBorder="1" applyAlignment="1">
      <alignment horizontal="center" wrapText="1"/>
    </xf>
    <xf numFmtId="4" fontId="29" fillId="0" borderId="24" xfId="7" applyNumberFormat="1" applyFont="1" applyBorder="1" applyAlignment="1">
      <alignment horizontal="center" wrapText="1"/>
    </xf>
    <xf numFmtId="4" fontId="29" fillId="0" borderId="10" xfId="7" applyNumberFormat="1" applyFont="1" applyBorder="1" applyAlignment="1">
      <alignment horizontal="center" wrapText="1"/>
    </xf>
    <xf numFmtId="4" fontId="29" fillId="0" borderId="23" xfId="7" applyNumberFormat="1" applyFont="1" applyBorder="1" applyAlignment="1">
      <alignment horizontal="center" wrapText="1"/>
    </xf>
    <xf numFmtId="0" fontId="30" fillId="0" borderId="0" xfId="4" applyFont="1" applyAlignment="1">
      <alignment horizontal="center"/>
    </xf>
    <xf numFmtId="0" fontId="27" fillId="5" borderId="46" xfId="4" applyFont="1" applyFill="1" applyBorder="1" applyAlignment="1">
      <alignment horizontal="center" vertical="center" wrapText="1"/>
    </xf>
    <xf numFmtId="0" fontId="27" fillId="5" borderId="46" xfId="4" applyFont="1" applyFill="1" applyBorder="1" applyAlignment="1">
      <alignment horizontal="center" wrapText="1"/>
    </xf>
    <xf numFmtId="3" fontId="41" fillId="5" borderId="46" xfId="4" applyNumberFormat="1" applyFont="1" applyFill="1" applyBorder="1" applyAlignment="1">
      <alignment horizontal="center"/>
    </xf>
    <xf numFmtId="0" fontId="27" fillId="5" borderId="46" xfId="4" applyFont="1" applyFill="1" applyBorder="1" applyAlignment="1">
      <alignment horizontal="center"/>
    </xf>
    <xf numFmtId="3" fontId="27" fillId="5" borderId="46" xfId="4" applyNumberFormat="1" applyFont="1" applyFill="1" applyBorder="1" applyAlignment="1">
      <alignment horizontal="center"/>
    </xf>
    <xf numFmtId="4" fontId="27" fillId="5" borderId="46" xfId="4" applyNumberFormat="1" applyFont="1" applyFill="1" applyBorder="1" applyAlignment="1">
      <alignment horizontal="center"/>
    </xf>
    <xf numFmtId="0" fontId="41" fillId="0" borderId="46" xfId="4" applyFont="1" applyBorder="1"/>
    <xf numFmtId="0" fontId="27" fillId="0" borderId="46" xfId="4" applyFont="1" applyBorder="1" applyAlignment="1">
      <alignment horizontal="center" vertical="center" wrapText="1"/>
    </xf>
    <xf numFmtId="164" fontId="27" fillId="0" borderId="0" xfId="5" applyFont="1"/>
    <xf numFmtId="0" fontId="41" fillId="0" borderId="46" xfId="4" applyFont="1" applyBorder="1" applyAlignment="1">
      <alignment horizontal="center"/>
    </xf>
    <xf numFmtId="0" fontId="41" fillId="0" borderId="0" xfId="4" applyFont="1"/>
    <xf numFmtId="4" fontId="27" fillId="5" borderId="0" xfId="4" applyNumberFormat="1" applyFont="1" applyFill="1"/>
    <xf numFmtId="2" fontId="27" fillId="0" borderId="0" xfId="4" applyNumberFormat="1" applyFont="1" applyAlignment="1">
      <alignment horizontal="center"/>
    </xf>
    <xf numFmtId="0" fontId="27" fillId="5" borderId="0" xfId="4" applyFont="1" applyFill="1"/>
    <xf numFmtId="4" fontId="27" fillId="0" borderId="0" xfId="4" applyNumberFormat="1" applyFont="1" applyAlignment="1">
      <alignment horizontal="left"/>
    </xf>
    <xf numFmtId="0" fontId="29" fillId="5" borderId="0" xfId="4" applyFont="1" applyFill="1"/>
    <xf numFmtId="0" fontId="27" fillId="5" borderId="0" xfId="4" applyFont="1" applyFill="1" applyAlignment="1">
      <alignment horizontal="center"/>
    </xf>
    <xf numFmtId="4" fontId="29" fillId="6" borderId="0" xfId="4" applyNumberFormat="1" applyFont="1" applyFill="1"/>
    <xf numFmtId="0" fontId="27" fillId="5" borderId="46" xfId="4" applyFont="1" applyFill="1" applyBorder="1" applyAlignment="1">
      <alignment wrapText="1"/>
    </xf>
    <xf numFmtId="0" fontId="27" fillId="5" borderId="46" xfId="4" applyFont="1" applyFill="1" applyBorder="1"/>
    <xf numFmtId="4" fontId="27" fillId="5" borderId="25" xfId="4" applyNumberFormat="1" applyFont="1" applyFill="1" applyBorder="1" applyAlignment="1">
      <alignment horizontal="center" wrapText="1"/>
    </xf>
    <xf numFmtId="4" fontId="27" fillId="5" borderId="31" xfId="4" applyNumberFormat="1" applyFont="1" applyFill="1" applyBorder="1" applyAlignment="1">
      <alignment horizontal="center" wrapText="1"/>
    </xf>
    <xf numFmtId="0" fontId="27" fillId="5" borderId="25" xfId="4" applyFont="1" applyFill="1" applyBorder="1"/>
    <xf numFmtId="3" fontId="27" fillId="5" borderId="25" xfId="4" applyNumberFormat="1" applyFont="1" applyFill="1" applyBorder="1" applyAlignment="1">
      <alignment horizontal="center" wrapText="1"/>
    </xf>
    <xf numFmtId="0" fontId="3" fillId="0" borderId="31" xfId="4" applyBorder="1" applyAlignment="1">
      <alignment horizontal="center" wrapText="1"/>
    </xf>
    <xf numFmtId="4" fontId="29" fillId="5" borderId="31" xfId="4" applyNumberFormat="1" applyFont="1" applyFill="1" applyBorder="1" applyAlignment="1">
      <alignment horizontal="center" wrapText="1"/>
    </xf>
    <xf numFmtId="4" fontId="27" fillId="5" borderId="0" xfId="4" applyNumberFormat="1" applyFont="1" applyFill="1" applyAlignment="1">
      <alignment horizontal="left" vertical="center" wrapText="1"/>
    </xf>
    <xf numFmtId="4" fontId="27" fillId="5" borderId="0" xfId="4" applyNumberFormat="1" applyFont="1" applyFill="1" applyAlignment="1">
      <alignment horizontal="center" vertical="center" wrapText="1"/>
    </xf>
    <xf numFmtId="4" fontId="27" fillId="5" borderId="0" xfId="4" applyNumberFormat="1" applyFont="1" applyFill="1" applyAlignment="1">
      <alignment horizontal="center" wrapText="1"/>
    </xf>
    <xf numFmtId="4" fontId="27" fillId="5" borderId="0" xfId="4" applyNumberFormat="1" applyFont="1" applyFill="1" applyAlignment="1">
      <alignment horizontal="left"/>
    </xf>
    <xf numFmtId="4" fontId="27" fillId="5" borderId="0" xfId="4" applyNumberFormat="1" applyFont="1" applyFill="1" applyAlignment="1">
      <alignment horizontal="center"/>
    </xf>
    <xf numFmtId="0" fontId="27" fillId="5" borderId="0" xfId="4" applyFont="1" applyFill="1" applyAlignment="1">
      <alignment horizontal="left"/>
    </xf>
    <xf numFmtId="0" fontId="29" fillId="5" borderId="0" xfId="4" applyFont="1" applyFill="1" applyAlignment="1">
      <alignment horizontal="left"/>
    </xf>
    <xf numFmtId="0" fontId="41" fillId="5" borderId="46" xfId="4" applyFont="1" applyFill="1" applyBorder="1" applyAlignment="1">
      <alignment horizontal="center"/>
    </xf>
    <xf numFmtId="0" fontId="41" fillId="5" borderId="0" xfId="4" applyFont="1" applyFill="1"/>
    <xf numFmtId="164" fontId="27" fillId="0" borderId="31" xfId="5" applyFont="1" applyBorder="1" applyAlignment="1">
      <alignment wrapText="1"/>
    </xf>
    <xf numFmtId="4" fontId="27" fillId="5" borderId="31" xfId="4" applyNumberFormat="1" applyFont="1" applyFill="1" applyBorder="1" applyAlignment="1">
      <alignment horizontal="right" wrapText="1"/>
    </xf>
    <xf numFmtId="0" fontId="27" fillId="5" borderId="0" xfId="4" applyFont="1" applyFill="1" applyAlignment="1">
      <alignment horizontal="center" vertical="center" wrapText="1"/>
    </xf>
    <xf numFmtId="0" fontId="42" fillId="0" borderId="0" xfId="4" applyFont="1" applyAlignment="1">
      <alignment horizontal="center"/>
    </xf>
    <xf numFmtId="0" fontId="42" fillId="0" borderId="0" xfId="4" applyFont="1"/>
    <xf numFmtId="168" fontId="43" fillId="0" borderId="0" xfId="4" applyNumberFormat="1" applyFont="1" applyAlignment="1">
      <alignment wrapText="1"/>
    </xf>
    <xf numFmtId="0" fontId="44" fillId="0" borderId="0" xfId="4" applyFont="1" applyAlignment="1">
      <alignment wrapText="1"/>
    </xf>
    <xf numFmtId="0" fontId="45" fillId="0" borderId="0" xfId="4" applyFont="1"/>
    <xf numFmtId="0" fontId="46" fillId="0" borderId="0" xfId="12" applyFont="1" applyAlignment="1">
      <alignment horizontal="center"/>
    </xf>
    <xf numFmtId="0" fontId="47" fillId="0" borderId="0" xfId="12" applyFont="1" applyAlignment="1">
      <alignment horizontal="center"/>
    </xf>
    <xf numFmtId="169" fontId="47" fillId="0" borderId="0" xfId="12" applyNumberFormat="1" applyFont="1" applyAlignment="1">
      <alignment horizontal="center" wrapText="1"/>
    </xf>
    <xf numFmtId="4" fontId="27" fillId="0" borderId="46" xfId="4" applyNumberFormat="1" applyFont="1" applyBorder="1"/>
    <xf numFmtId="170" fontId="41" fillId="5" borderId="0" xfId="4" applyNumberFormat="1" applyFont="1" applyFill="1" applyAlignment="1">
      <alignment horizontal="center" vertical="center" wrapText="1"/>
    </xf>
    <xf numFmtId="4" fontId="27" fillId="0" borderId="25" xfId="4" applyNumberFormat="1" applyFont="1" applyBorder="1" applyAlignment="1">
      <alignment horizontal="center" wrapText="1"/>
    </xf>
    <xf numFmtId="4" fontId="27" fillId="6" borderId="31" xfId="4" applyNumberFormat="1" applyFont="1" applyFill="1" applyBorder="1" applyAlignment="1">
      <alignment horizontal="center" wrapText="1"/>
    </xf>
    <xf numFmtId="43" fontId="27" fillId="0" borderId="0" xfId="3" applyFont="1"/>
    <xf numFmtId="164" fontId="27" fillId="0" borderId="31" xfId="5" applyFont="1" applyFill="1" applyBorder="1" applyAlignment="1">
      <alignment wrapText="1"/>
    </xf>
    <xf numFmtId="43" fontId="4" fillId="0" borderId="3" xfId="3" applyFont="1" applyBorder="1" applyAlignment="1">
      <alignment vertical="center" wrapText="1"/>
    </xf>
    <xf numFmtId="43" fontId="4" fillId="0" borderId="2" xfId="3" applyFont="1" applyBorder="1" applyAlignment="1">
      <alignment vertical="center" wrapText="1"/>
    </xf>
    <xf numFmtId="0" fontId="4" fillId="8" borderId="3" xfId="0" applyFont="1" applyFill="1" applyBorder="1" applyAlignment="1">
      <alignment horizontal="center" vertical="center" wrapText="1"/>
    </xf>
    <xf numFmtId="0" fontId="4" fillId="8" borderId="3" xfId="0" applyFont="1" applyFill="1" applyBorder="1" applyAlignment="1">
      <alignment vertical="center" wrapText="1"/>
    </xf>
    <xf numFmtId="43" fontId="4" fillId="8" borderId="3" xfId="3" applyFont="1" applyFill="1" applyBorder="1" applyAlignment="1">
      <alignment vertical="center" wrapText="1"/>
    </xf>
    <xf numFmtId="0" fontId="4" fillId="8" borderId="1" xfId="0" applyFont="1" applyFill="1" applyBorder="1" applyAlignment="1">
      <alignment vertical="center" wrapText="1"/>
    </xf>
    <xf numFmtId="43" fontId="4" fillId="8" borderId="2" xfId="3" applyFont="1" applyFill="1" applyBorder="1" applyAlignment="1">
      <alignment vertical="center" wrapText="1"/>
    </xf>
    <xf numFmtId="4" fontId="4" fillId="0" borderId="3" xfId="0" applyNumberFormat="1" applyFont="1" applyBorder="1" applyAlignment="1">
      <alignment vertical="center" wrapText="1"/>
    </xf>
    <xf numFmtId="43" fontId="4" fillId="8" borderId="3" xfId="0" applyNumberFormat="1" applyFont="1" applyFill="1" applyBorder="1" applyAlignment="1">
      <alignment vertical="center" wrapText="1"/>
    </xf>
    <xf numFmtId="43" fontId="4" fillId="8" borderId="3" xfId="3" applyFont="1" applyFill="1" applyBorder="1" applyAlignment="1">
      <alignment horizontal="center" vertical="center" wrapText="1"/>
    </xf>
    <xf numFmtId="0" fontId="50" fillId="8" borderId="3" xfId="0" applyFont="1" applyFill="1" applyBorder="1" applyAlignment="1">
      <alignment horizontal="center" vertical="center" wrapText="1"/>
    </xf>
    <xf numFmtId="0" fontId="50" fillId="2" borderId="6" xfId="0" applyFont="1" applyFill="1" applyBorder="1" applyAlignment="1">
      <alignment vertical="center" wrapText="1"/>
    </xf>
    <xf numFmtId="0" fontId="50" fillId="2" borderId="3" xfId="0" applyFont="1" applyFill="1" applyBorder="1" applyAlignment="1">
      <alignment horizontal="center" vertical="center" wrapText="1"/>
    </xf>
    <xf numFmtId="43" fontId="50" fillId="2" borderId="3" xfId="3" applyFont="1" applyFill="1" applyBorder="1" applyAlignment="1">
      <alignment vertical="center" wrapText="1"/>
    </xf>
    <xf numFmtId="0" fontId="50" fillId="2" borderId="3" xfId="0" applyFont="1" applyFill="1" applyBorder="1" applyAlignment="1">
      <alignment vertical="center" wrapText="1"/>
    </xf>
    <xf numFmtId="4" fontId="27" fillId="0" borderId="31" xfId="4" applyNumberFormat="1" applyFont="1" applyBorder="1" applyAlignment="1">
      <alignment horizontal="center" wrapText="1"/>
    </xf>
    <xf numFmtId="43" fontId="50" fillId="2" borderId="3" xfId="0" applyNumberFormat="1" applyFont="1" applyFill="1" applyBorder="1" applyAlignment="1">
      <alignment vertical="center" wrapText="1"/>
    </xf>
    <xf numFmtId="4" fontId="45" fillId="0" borderId="0" xfId="4" applyNumberFormat="1" applyFont="1"/>
    <xf numFmtId="0" fontId="4" fillId="9" borderId="3" xfId="0" applyFont="1" applyFill="1" applyBorder="1" applyAlignment="1">
      <alignment horizontal="center" vertical="center" wrapText="1"/>
    </xf>
    <xf numFmtId="0" fontId="4" fillId="9" borderId="3" xfId="0" applyFont="1" applyFill="1" applyBorder="1" applyAlignment="1">
      <alignment vertical="center" wrapText="1"/>
    </xf>
    <xf numFmtId="43" fontId="4" fillId="9" borderId="3" xfId="3" applyFont="1" applyFill="1" applyBorder="1" applyAlignment="1">
      <alignment vertical="center" wrapText="1"/>
    </xf>
    <xf numFmtId="0" fontId="4" fillId="9" borderId="1" xfId="0" applyFont="1" applyFill="1" applyBorder="1" applyAlignment="1">
      <alignment vertical="center" wrapText="1"/>
    </xf>
    <xf numFmtId="43" fontId="4" fillId="9" borderId="2" xfId="3" applyFont="1" applyFill="1" applyBorder="1" applyAlignment="1">
      <alignment vertical="center" wrapText="1"/>
    </xf>
    <xf numFmtId="43" fontId="29" fillId="7" borderId="0" xfId="3" applyFont="1" applyFill="1"/>
    <xf numFmtId="4" fontId="42" fillId="0" borderId="0" xfId="4" applyNumberFormat="1" applyFont="1" applyAlignment="1">
      <alignment horizontal="center"/>
    </xf>
    <xf numFmtId="0" fontId="3" fillId="0" borderId="0" xfId="4" applyAlignment="1">
      <alignment horizontal="center" vertical="center"/>
    </xf>
    <xf numFmtId="164" fontId="28" fillId="0" borderId="46" xfId="4" applyNumberFormat="1" applyFont="1" applyBorder="1" applyAlignment="1">
      <alignment vertical="center" wrapText="1"/>
    </xf>
    <xf numFmtId="4" fontId="27" fillId="6" borderId="31" xfId="4" applyNumberFormat="1" applyFont="1" applyFill="1" applyBorder="1" applyAlignment="1">
      <alignment horizontal="right" wrapText="1"/>
    </xf>
    <xf numFmtId="43" fontId="27" fillId="0" borderId="0" xfId="4" applyNumberFormat="1" applyFont="1"/>
    <xf numFmtId="43" fontId="4" fillId="0" borderId="3" xfId="3" applyFont="1" applyFill="1" applyBorder="1" applyAlignment="1">
      <alignment vertical="center" wrapText="1"/>
    </xf>
    <xf numFmtId="4" fontId="29" fillId="0" borderId="31" xfId="4" applyNumberFormat="1" applyFont="1" applyBorder="1" applyAlignment="1">
      <alignment horizontal="center" wrapText="1"/>
    </xf>
    <xf numFmtId="171" fontId="27" fillId="0" borderId="46" xfId="4" applyNumberFormat="1" applyFont="1" applyBorder="1"/>
    <xf numFmtId="171" fontId="29" fillId="0" borderId="46" xfId="4" applyNumberFormat="1" applyFont="1" applyBorder="1"/>
    <xf numFmtId="167" fontId="41" fillId="0" borderId="0" xfId="4" applyNumberFormat="1" applyFont="1" applyAlignment="1">
      <alignment horizontal="center" vertical="center" wrapText="1"/>
    </xf>
    <xf numFmtId="43" fontId="4" fillId="0" borderId="3" xfId="0" applyNumberFormat="1" applyFont="1" applyBorder="1" applyAlignment="1">
      <alignment vertical="center" wrapText="1"/>
    </xf>
    <xf numFmtId="0" fontId="27" fillId="0" borderId="26" xfId="4" applyFont="1" applyBorder="1" applyAlignment="1">
      <alignment horizontal="center"/>
    </xf>
    <xf numFmtId="43" fontId="0" fillId="0" borderId="0" xfId="3" applyFont="1"/>
    <xf numFmtId="0" fontId="27" fillId="0" borderId="26" xfId="4" applyFont="1" applyBorder="1"/>
    <xf numFmtId="0" fontId="27" fillId="0" borderId="31" xfId="4" applyFont="1" applyBorder="1"/>
    <xf numFmtId="43" fontId="27" fillId="0" borderId="46" xfId="3" applyFont="1" applyBorder="1"/>
    <xf numFmtId="43" fontId="52" fillId="7" borderId="0" xfId="4" applyNumberFormat="1" applyFont="1" applyFill="1"/>
    <xf numFmtId="43" fontId="29" fillId="0" borderId="46" xfId="3" applyFont="1" applyBorder="1"/>
    <xf numFmtId="0" fontId="25" fillId="0" borderId="0" xfId="0" applyFont="1"/>
    <xf numFmtId="0" fontId="0" fillId="0" borderId="46" xfId="0" applyBorder="1"/>
    <xf numFmtId="43" fontId="0" fillId="0" borderId="46" xfId="3" applyFont="1" applyBorder="1"/>
    <xf numFmtId="43" fontId="0" fillId="0" borderId="0" xfId="0" applyNumberFormat="1"/>
    <xf numFmtId="9" fontId="0" fillId="0" borderId="0" xfId="0" applyNumberFormat="1"/>
    <xf numFmtId="0" fontId="53" fillId="0" borderId="0" xfId="0" applyFont="1"/>
    <xf numFmtId="43" fontId="9" fillId="0" borderId="0" xfId="3" applyFont="1"/>
    <xf numFmtId="43" fontId="9" fillId="0" borderId="0" xfId="0" applyNumberFormat="1" applyFont="1"/>
    <xf numFmtId="43" fontId="27" fillId="5" borderId="0" xfId="4" applyNumberFormat="1" applyFont="1" applyFill="1"/>
    <xf numFmtId="0" fontId="54" fillId="0" borderId="0" xfId="64" applyFont="1" applyFill="1" applyBorder="1"/>
    <xf numFmtId="0" fontId="54" fillId="0" borderId="0" xfId="64" applyFont="1" applyFill="1" applyBorder="1" applyAlignment="1">
      <alignment horizontal="left"/>
    </xf>
    <xf numFmtId="0" fontId="55" fillId="0" borderId="0" xfId="64" applyFont="1" applyFill="1" applyBorder="1"/>
    <xf numFmtId="40" fontId="55" fillId="0" borderId="0" xfId="64" applyNumberFormat="1" applyFont="1" applyFill="1" applyBorder="1" applyProtection="1">
      <protection hidden="1"/>
    </xf>
    <xf numFmtId="167" fontId="55" fillId="0" borderId="0" xfId="64" applyNumberFormat="1" applyFont="1" applyFill="1" applyBorder="1" applyAlignment="1" applyProtection="1">
      <alignment horizontal="center"/>
      <protection hidden="1"/>
    </xf>
    <xf numFmtId="0" fontId="54" fillId="0" borderId="0" xfId="64" applyFont="1" applyFill="1" applyBorder="1" applyProtection="1">
      <protection hidden="1"/>
    </xf>
    <xf numFmtId="167" fontId="54" fillId="0" borderId="0" xfId="64" applyNumberFormat="1" applyFont="1" applyFill="1" applyBorder="1" applyAlignment="1" applyProtection="1">
      <alignment horizontal="center"/>
      <protection hidden="1"/>
    </xf>
    <xf numFmtId="0" fontId="55" fillId="0" borderId="0" xfId="64" applyFont="1" applyFill="1" applyBorder="1" applyProtection="1">
      <protection hidden="1"/>
    </xf>
    <xf numFmtId="2" fontId="54" fillId="0" borderId="0" xfId="64" applyNumberFormat="1" applyFont="1" applyFill="1" applyBorder="1"/>
    <xf numFmtId="40" fontId="54" fillId="0" borderId="0" xfId="64" applyNumberFormat="1" applyFont="1" applyFill="1" applyBorder="1" applyProtection="1">
      <protection hidden="1"/>
    </xf>
    <xf numFmtId="167" fontId="54" fillId="0" borderId="0" xfId="68" applyNumberFormat="1" applyFont="1" applyFill="1" applyBorder="1" applyAlignment="1" applyProtection="1">
      <alignment horizontal="center"/>
      <protection hidden="1"/>
    </xf>
    <xf numFmtId="43" fontId="4" fillId="0" borderId="1" xfId="0" applyNumberFormat="1" applyFont="1" applyBorder="1" applyAlignment="1">
      <alignment vertical="center" wrapText="1"/>
    </xf>
    <xf numFmtId="0" fontId="27" fillId="0" borderId="46" xfId="4" applyFont="1" applyBorder="1" applyAlignment="1">
      <alignment horizontal="center" vertical="center" wrapText="1"/>
    </xf>
    <xf numFmtId="0" fontId="27" fillId="0" borderId="46" xfId="4" applyFont="1" applyBorder="1" applyAlignment="1">
      <alignment horizontal="center" wrapText="1"/>
    </xf>
    <xf numFmtId="0" fontId="27" fillId="0" borderId="0" xfId="4" applyFont="1" applyAlignment="1">
      <alignment horizontal="center"/>
    </xf>
    <xf numFmtId="4" fontId="55" fillId="0" borderId="0" xfId="64" applyNumberFormat="1" applyFont="1" applyFill="1" applyBorder="1" applyAlignment="1">
      <alignment horizontal="left"/>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indent="1"/>
    </xf>
    <xf numFmtId="0" fontId="4" fillId="0" borderId="3" xfId="0" applyFont="1" applyFill="1" applyBorder="1" applyAlignment="1">
      <alignment horizontal="center" vertical="center" wrapText="1"/>
    </xf>
    <xf numFmtId="4" fontId="4" fillId="8" borderId="3" xfId="0" applyNumberFormat="1" applyFont="1" applyFill="1" applyBorder="1" applyAlignment="1">
      <alignment vertical="center" wrapText="1"/>
    </xf>
    <xf numFmtId="4" fontId="4" fillId="8" borderId="2" xfId="0" applyNumberFormat="1" applyFont="1" applyFill="1" applyBorder="1" applyAlignment="1">
      <alignment vertical="center" wrapText="1"/>
    </xf>
    <xf numFmtId="4" fontId="4" fillId="8" borderId="3" xfId="3" applyNumberFormat="1" applyFont="1" applyFill="1" applyBorder="1" applyAlignment="1">
      <alignment vertical="center" wrapText="1"/>
    </xf>
    <xf numFmtId="164" fontId="9" fillId="0" borderId="0" xfId="0" applyNumberFormat="1" applyFont="1"/>
    <xf numFmtId="0" fontId="27" fillId="0" borderId="46" xfId="4" applyFont="1" applyBorder="1"/>
    <xf numFmtId="0" fontId="27" fillId="0" borderId="26" xfId="4" applyFont="1" applyBorder="1" applyAlignment="1">
      <alignment horizontal="center"/>
    </xf>
    <xf numFmtId="0" fontId="27" fillId="0" borderId="0" xfId="7" applyFont="1" applyAlignment="1">
      <alignment horizontal="center" vertical="center" wrapText="1"/>
    </xf>
    <xf numFmtId="0" fontId="41" fillId="0" borderId="0" xfId="7" applyFont="1" applyAlignment="1">
      <alignment horizontal="center" wrapText="1"/>
    </xf>
    <xf numFmtId="4" fontId="29" fillId="0" borderId="46" xfId="7" applyNumberFormat="1" applyFont="1" applyBorder="1" applyAlignment="1">
      <alignment horizontal="center" wrapText="1"/>
    </xf>
    <xf numFmtId="4" fontId="27" fillId="0" borderId="46" xfId="7" applyNumberFormat="1" applyFont="1" applyBorder="1" applyAlignment="1">
      <alignment horizontal="center" wrapText="1"/>
    </xf>
    <xf numFmtId="4" fontId="27" fillId="0" borderId="51" xfId="7" applyNumberFormat="1" applyFont="1" applyBorder="1" applyAlignment="1">
      <alignment horizontal="center" wrapText="1"/>
    </xf>
    <xf numFmtId="0" fontId="27" fillId="0" borderId="0" xfId="4" applyFont="1" applyAlignment="1">
      <alignment horizontal="center"/>
    </xf>
    <xf numFmtId="164" fontId="4" fillId="0" borderId="3" xfId="0" applyNumberFormat="1" applyFont="1" applyBorder="1" applyAlignment="1">
      <alignment vertical="center" wrapText="1"/>
    </xf>
    <xf numFmtId="4" fontId="4" fillId="9" borderId="2" xfId="0" applyNumberFormat="1" applyFont="1" applyFill="1" applyBorder="1" applyAlignment="1">
      <alignment vertical="center" wrapText="1"/>
    </xf>
    <xf numFmtId="4" fontId="4" fillId="9" borderId="3" xfId="0" applyNumberFormat="1" applyFont="1" applyFill="1" applyBorder="1" applyAlignment="1">
      <alignment vertical="center" wrapText="1"/>
    </xf>
    <xf numFmtId="0" fontId="27" fillId="0" borderId="46" xfId="4" applyFont="1" applyBorder="1"/>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27" fillId="0" borderId="46" xfId="4" applyFont="1" applyBorder="1" applyAlignment="1">
      <alignment horizontal="left" wrapText="1"/>
    </xf>
    <xf numFmtId="0" fontId="27" fillId="0" borderId="46" xfId="4" applyFont="1" applyBorder="1" applyAlignment="1">
      <alignment horizontal="center" vertical="center" wrapText="1"/>
    </xf>
    <xf numFmtId="0" fontId="27" fillId="0" borderId="25" xfId="4" applyFont="1" applyBorder="1" applyAlignment="1">
      <alignment horizontal="left" vertical="center" wrapText="1"/>
    </xf>
    <xf numFmtId="0" fontId="3" fillId="0" borderId="26" xfId="4" applyBorder="1" applyAlignment="1">
      <alignment horizontal="left" vertical="center" wrapText="1"/>
    </xf>
    <xf numFmtId="0" fontId="3" fillId="0" borderId="31" xfId="4" applyBorder="1" applyAlignment="1">
      <alignment horizontal="left" vertical="center" wrapText="1"/>
    </xf>
    <xf numFmtId="0" fontId="27" fillId="0" borderId="46" xfId="4" applyFont="1" applyBorder="1"/>
    <xf numFmtId="0" fontId="3" fillId="0" borderId="46" xfId="4" applyBorder="1"/>
    <xf numFmtId="0" fontId="27" fillId="0" borderId="46" xfId="4" applyFont="1" applyBorder="1" applyAlignment="1">
      <alignment horizontal="left"/>
    </xf>
    <xf numFmtId="0" fontId="27" fillId="0" borderId="46" xfId="4" applyFont="1" applyBorder="1" applyAlignment="1">
      <alignment horizontal="right"/>
    </xf>
    <xf numFmtId="0" fontId="27" fillId="0" borderId="0" xfId="4" applyFont="1" applyAlignment="1">
      <alignment horizontal="left"/>
    </xf>
    <xf numFmtId="0" fontId="27" fillId="0" borderId="46" xfId="4" applyFont="1" applyBorder="1" applyAlignment="1">
      <alignment horizontal="center" wrapText="1"/>
    </xf>
    <xf numFmtId="0" fontId="27" fillId="0" borderId="46" xfId="4" applyFont="1" applyBorder="1" applyAlignment="1">
      <alignment horizontal="lef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8" borderId="4" xfId="0" applyFont="1" applyFill="1" applyBorder="1" applyAlignment="1">
      <alignment vertical="center" wrapText="1"/>
    </xf>
    <xf numFmtId="0" fontId="4" fillId="8" borderId="6" xfId="0" applyFont="1" applyFill="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9" borderId="4" xfId="0" applyFont="1" applyFill="1" applyBorder="1" applyAlignment="1">
      <alignment vertical="center" wrapText="1"/>
    </xf>
    <xf numFmtId="0" fontId="4" fillId="9" borderId="6" xfId="0" applyFont="1" applyFill="1" applyBorder="1" applyAlignment="1">
      <alignment vertical="center" wrapText="1"/>
    </xf>
    <xf numFmtId="43" fontId="4" fillId="8" borderId="4" xfId="3" applyFont="1" applyFill="1" applyBorder="1" applyAlignment="1">
      <alignment vertical="center" wrapText="1"/>
    </xf>
    <xf numFmtId="43" fontId="4" fillId="8" borderId="6" xfId="3" applyFont="1" applyFill="1" applyBorder="1" applyAlignment="1">
      <alignment vertical="center" wrapText="1"/>
    </xf>
    <xf numFmtId="43" fontId="4" fillId="8" borderId="4" xfId="0" applyNumberFormat="1" applyFont="1" applyFill="1" applyBorder="1" applyAlignment="1">
      <alignment vertical="center" wrapText="1"/>
    </xf>
    <xf numFmtId="43" fontId="4" fillId="0" borderId="4" xfId="3" applyFont="1" applyBorder="1" applyAlignment="1">
      <alignment vertical="center" wrapText="1"/>
    </xf>
    <xf numFmtId="43" fontId="4" fillId="0" borderId="6" xfId="3" applyFont="1" applyBorder="1" applyAlignment="1">
      <alignment vertical="center" wrapText="1"/>
    </xf>
    <xf numFmtId="43" fontId="4" fillId="9" borderId="4" xfId="3" applyFont="1" applyFill="1" applyBorder="1" applyAlignment="1">
      <alignment vertical="center" wrapText="1"/>
    </xf>
    <xf numFmtId="43" fontId="4" fillId="9" borderId="6" xfId="3" applyFont="1" applyFill="1" applyBorder="1" applyAlignment="1">
      <alignment vertical="center" wrapText="1"/>
    </xf>
    <xf numFmtId="43" fontId="4" fillId="0" borderId="4" xfId="3" applyFont="1" applyFill="1" applyBorder="1" applyAlignment="1">
      <alignment vertical="center" wrapText="1"/>
    </xf>
    <xf numFmtId="43" fontId="4" fillId="0" borderId="6" xfId="3" applyFont="1" applyFill="1" applyBorder="1" applyAlignment="1">
      <alignment vertical="center" wrapText="1"/>
    </xf>
    <xf numFmtId="4" fontId="4" fillId="9" borderId="4" xfId="0" applyNumberFormat="1" applyFont="1" applyFill="1" applyBorder="1" applyAlignment="1">
      <alignment vertical="center" wrapText="1"/>
    </xf>
    <xf numFmtId="0" fontId="4" fillId="0" borderId="5" xfId="0"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50" fillId="0" borderId="8"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4" fontId="4" fillId="8" borderId="4" xfId="3" applyNumberFormat="1" applyFont="1" applyFill="1" applyBorder="1" applyAlignment="1">
      <alignment vertical="center" wrapText="1"/>
    </xf>
    <xf numFmtId="4" fontId="4" fillId="8" borderId="6" xfId="3" applyNumberFormat="1" applyFont="1" applyFill="1" applyBorder="1" applyAlignment="1">
      <alignment vertical="center" wrapText="1"/>
    </xf>
    <xf numFmtId="4" fontId="4" fillId="9" borderId="6" xfId="0" applyNumberFormat="1" applyFont="1" applyFill="1" applyBorder="1" applyAlignment="1">
      <alignment vertical="center" wrapText="1"/>
    </xf>
    <xf numFmtId="43" fontId="4" fillId="0" borderId="4" xfId="0" applyNumberFormat="1" applyFont="1" applyBorder="1" applyAlignment="1">
      <alignment vertical="center" wrapText="1"/>
    </xf>
    <xf numFmtId="49" fontId="14" fillId="0" borderId="26" xfId="2" applyNumberFormat="1" applyFont="1" applyBorder="1" applyAlignment="1">
      <alignment horizontal="left"/>
    </xf>
    <xf numFmtId="0" fontId="14" fillId="0" borderId="10" xfId="2" applyFont="1" applyBorder="1" applyAlignment="1">
      <alignment horizontal="left"/>
    </xf>
    <xf numFmtId="0" fontId="14" fillId="0" borderId="23" xfId="2" applyFont="1" applyBorder="1" applyAlignment="1">
      <alignment horizontal="left"/>
    </xf>
    <xf numFmtId="0" fontId="14" fillId="0" borderId="24" xfId="2" applyFont="1" applyBorder="1" applyAlignment="1">
      <alignment horizontal="right"/>
    </xf>
    <xf numFmtId="0" fontId="14" fillId="0" borderId="10" xfId="2" applyFont="1" applyBorder="1" applyAlignment="1">
      <alignment horizontal="right"/>
    </xf>
    <xf numFmtId="0" fontId="14" fillId="0" borderId="24"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30" xfId="2" applyFont="1" applyBorder="1" applyAlignment="1">
      <alignment horizontal="center" vertical="center" wrapText="1"/>
    </xf>
    <xf numFmtId="0" fontId="14" fillId="0" borderId="9" xfId="2" applyFont="1" applyBorder="1" applyAlignment="1">
      <alignment horizontal="center" vertical="center" wrapText="1"/>
    </xf>
    <xf numFmtId="0" fontId="17" fillId="0" borderId="0" xfId="2" applyFont="1" applyAlignment="1">
      <alignment horizontal="center"/>
    </xf>
    <xf numFmtId="0" fontId="14" fillId="0" borderId="23" xfId="2" applyFont="1" applyBorder="1" applyAlignment="1">
      <alignment horizontal="center" vertical="center" wrapText="1"/>
    </xf>
    <xf numFmtId="0" fontId="14" fillId="0" borderId="0" xfId="2" applyFont="1" applyAlignment="1">
      <alignment horizontal="center" vertical="center" wrapText="1"/>
    </xf>
    <xf numFmtId="0" fontId="14" fillId="0" borderId="27"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10" xfId="2" applyFont="1" applyBorder="1" applyAlignment="1">
      <alignment horizontal="center" vertical="center"/>
    </xf>
    <xf numFmtId="0" fontId="14" fillId="0" borderId="23" xfId="2" applyFont="1" applyBorder="1" applyAlignment="1">
      <alignment horizontal="center" vertical="center"/>
    </xf>
    <xf numFmtId="0" fontId="14" fillId="0" borderId="0" xfId="2" applyFont="1" applyAlignment="1">
      <alignment horizontal="center" vertical="center"/>
    </xf>
    <xf numFmtId="0" fontId="14" fillId="0" borderId="27" xfId="2" applyFont="1" applyBorder="1" applyAlignment="1">
      <alignment horizontal="center" vertical="center"/>
    </xf>
    <xf numFmtId="0" fontId="14" fillId="0" borderId="9" xfId="2" applyFont="1" applyBorder="1" applyAlignment="1">
      <alignment horizontal="center" vertical="center"/>
    </xf>
    <xf numFmtId="0" fontId="14" fillId="0" borderId="29" xfId="2" applyFont="1" applyBorder="1" applyAlignment="1">
      <alignment horizontal="center" vertical="center"/>
    </xf>
    <xf numFmtId="0" fontId="14" fillId="0" borderId="28" xfId="2" applyFont="1" applyBorder="1" applyAlignment="1">
      <alignment horizontal="center" vertical="center" wrapText="1"/>
    </xf>
    <xf numFmtId="0" fontId="14" fillId="0" borderId="25" xfId="2" applyFont="1" applyBorder="1" applyAlignment="1">
      <alignment horizontal="center" vertical="center"/>
    </xf>
    <xf numFmtId="0" fontId="14" fillId="0" borderId="26" xfId="2" applyFont="1" applyBorder="1" applyAlignment="1">
      <alignment horizontal="center" vertical="center"/>
    </xf>
    <xf numFmtId="0" fontId="14" fillId="0" borderId="30" xfId="2" applyFont="1" applyBorder="1" applyAlignment="1">
      <alignment horizontal="center" vertical="top" wrapText="1"/>
    </xf>
    <xf numFmtId="0" fontId="14" fillId="0" borderId="9" xfId="2" applyFont="1" applyBorder="1" applyAlignment="1">
      <alignment horizontal="center" vertical="top" wrapText="1"/>
    </xf>
    <xf numFmtId="0" fontId="14" fillId="0" borderId="29" xfId="2" applyFont="1" applyBorder="1" applyAlignment="1">
      <alignment horizontal="center" vertical="top" wrapText="1"/>
    </xf>
    <xf numFmtId="49" fontId="14" fillId="0" borderId="26" xfId="2" applyNumberFormat="1" applyFont="1" applyBorder="1" applyAlignment="1">
      <alignment horizontal="center" vertical="top"/>
    </xf>
    <xf numFmtId="49" fontId="14" fillId="0" borderId="31" xfId="2" applyNumberFormat="1" applyFont="1" applyBorder="1" applyAlignment="1">
      <alignment horizontal="center" vertical="top"/>
    </xf>
    <xf numFmtId="49" fontId="14" fillId="0" borderId="24" xfId="2" applyNumberFormat="1" applyFont="1" applyBorder="1" applyAlignment="1">
      <alignment horizontal="center" vertical="top"/>
    </xf>
    <xf numFmtId="49" fontId="14" fillId="0" borderId="10" xfId="2" applyNumberFormat="1" applyFont="1" applyBorder="1" applyAlignment="1">
      <alignment horizontal="center" vertical="top"/>
    </xf>
    <xf numFmtId="49" fontId="14" fillId="0" borderId="23" xfId="2" applyNumberFormat="1" applyFont="1" applyBorder="1" applyAlignment="1">
      <alignment horizontal="center" vertical="top"/>
    </xf>
    <xf numFmtId="49" fontId="17" fillId="0" borderId="26" xfId="2" applyNumberFormat="1" applyFont="1" applyBorder="1" applyAlignment="1">
      <alignment horizontal="center"/>
    </xf>
    <xf numFmtId="49" fontId="17" fillId="0" borderId="31" xfId="2" applyNumberFormat="1" applyFont="1" applyBorder="1" applyAlignment="1">
      <alignment horizontal="center"/>
    </xf>
    <xf numFmtId="0" fontId="17" fillId="0" borderId="25" xfId="2" applyFont="1" applyBorder="1" applyAlignment="1">
      <alignment horizontal="left"/>
    </xf>
    <xf numFmtId="0" fontId="17" fillId="0" borderId="26" xfId="2" applyFont="1" applyBorder="1" applyAlignment="1">
      <alignment horizontal="left"/>
    </xf>
    <xf numFmtId="49" fontId="17" fillId="0" borderId="32" xfId="2" applyNumberFormat="1" applyFont="1" applyBorder="1" applyAlignment="1">
      <alignment horizontal="center"/>
    </xf>
    <xf numFmtId="49" fontId="17" fillId="0" borderId="33" xfId="2" applyNumberFormat="1" applyFont="1" applyBorder="1" applyAlignment="1">
      <alignment horizontal="center"/>
    </xf>
    <xf numFmtId="49" fontId="17" fillId="0" borderId="34" xfId="2" applyNumberFormat="1" applyFont="1" applyBorder="1" applyAlignment="1">
      <alignment horizontal="center"/>
    </xf>
    <xf numFmtId="49" fontId="14" fillId="0" borderId="35" xfId="2" applyNumberFormat="1" applyFont="1" applyBorder="1" applyAlignment="1">
      <alignment horizontal="center"/>
    </xf>
    <xf numFmtId="49" fontId="14" fillId="0" borderId="33" xfId="2" applyNumberFormat="1" applyFont="1" applyBorder="1" applyAlignment="1">
      <alignment horizontal="center"/>
    </xf>
    <xf numFmtId="49" fontId="14" fillId="0" borderId="34" xfId="2" applyNumberFormat="1" applyFont="1" applyBorder="1" applyAlignment="1">
      <alignment horizontal="center"/>
    </xf>
    <xf numFmtId="0" fontId="14" fillId="0" borderId="35" xfId="2" applyFont="1" applyBorder="1" applyAlignment="1">
      <alignment horizontal="center"/>
    </xf>
    <xf numFmtId="0" fontId="14" fillId="0" borderId="33" xfId="2" applyFont="1" applyBorder="1" applyAlignment="1">
      <alignment horizontal="center"/>
    </xf>
    <xf numFmtId="0" fontId="14" fillId="0" borderId="34" xfId="2" applyFont="1" applyBorder="1" applyAlignment="1">
      <alignment horizontal="center"/>
    </xf>
    <xf numFmtId="0" fontId="14" fillId="0" borderId="36" xfId="2" applyFont="1" applyBorder="1" applyAlignment="1">
      <alignment horizontal="center"/>
    </xf>
    <xf numFmtId="0" fontId="14" fillId="0" borderId="25" xfId="2" applyFont="1" applyBorder="1" applyAlignment="1">
      <alignment horizontal="center"/>
    </xf>
    <xf numFmtId="0" fontId="14" fillId="0" borderId="26" xfId="2" applyFont="1" applyBorder="1" applyAlignment="1">
      <alignment horizontal="center"/>
    </xf>
    <xf numFmtId="0" fontId="14" fillId="0" borderId="31" xfId="2" applyFont="1" applyBorder="1" applyAlignment="1">
      <alignment horizontal="center"/>
    </xf>
    <xf numFmtId="0" fontId="14" fillId="0" borderId="38" xfId="2" applyFont="1" applyBorder="1" applyAlignment="1">
      <alignment horizontal="center"/>
    </xf>
    <xf numFmtId="49" fontId="14" fillId="0" borderId="26" xfId="2" applyNumberFormat="1" applyFont="1" applyBorder="1" applyAlignment="1">
      <alignment horizontal="center"/>
    </xf>
    <xf numFmtId="49" fontId="14" fillId="0" borderId="31" xfId="2" applyNumberFormat="1" applyFont="1" applyBorder="1" applyAlignment="1">
      <alignment horizontal="center"/>
    </xf>
    <xf numFmtId="0" fontId="14" fillId="0" borderId="25" xfId="2" applyFont="1" applyBorder="1" applyAlignment="1">
      <alignment horizontal="left" wrapText="1" indent="1"/>
    </xf>
    <xf numFmtId="0" fontId="14" fillId="0" borderId="26" xfId="2" applyFont="1" applyBorder="1" applyAlignment="1">
      <alignment horizontal="left" indent="1"/>
    </xf>
    <xf numFmtId="49" fontId="14" fillId="0" borderId="37" xfId="2" applyNumberFormat="1" applyFont="1" applyBorder="1" applyAlignment="1">
      <alignment horizontal="center"/>
    </xf>
    <xf numFmtId="49" fontId="14" fillId="0" borderId="25" xfId="2" applyNumberFormat="1" applyFont="1" applyBorder="1" applyAlignment="1">
      <alignment horizontal="center"/>
    </xf>
    <xf numFmtId="0" fontId="14" fillId="0" borderId="25" xfId="2" applyFont="1" applyBorder="1" applyAlignment="1">
      <alignment horizontal="left" wrapText="1" indent="3"/>
    </xf>
    <xf numFmtId="0" fontId="14" fillId="0" borderId="26" xfId="2" applyFont="1" applyBorder="1" applyAlignment="1">
      <alignment horizontal="left" indent="3"/>
    </xf>
    <xf numFmtId="0" fontId="14" fillId="0" borderId="25" xfId="2" applyFont="1" applyBorder="1" applyAlignment="1">
      <alignment horizontal="left" wrapText="1" indent="2"/>
    </xf>
    <xf numFmtId="0" fontId="14" fillId="0" borderId="26" xfId="2" applyFont="1" applyBorder="1" applyAlignment="1">
      <alignment horizontal="left" indent="2"/>
    </xf>
    <xf numFmtId="0" fontId="14" fillId="0" borderId="42" xfId="2" applyFont="1" applyBorder="1" applyAlignment="1">
      <alignment horizontal="center"/>
    </xf>
    <xf numFmtId="0" fontId="14" fillId="0" borderId="40" xfId="2" applyFont="1" applyBorder="1" applyAlignment="1">
      <alignment horizontal="center"/>
    </xf>
    <xf numFmtId="0" fontId="14" fillId="0" borderId="41" xfId="2" applyFont="1" applyBorder="1" applyAlignment="1">
      <alignment horizontal="center"/>
    </xf>
    <xf numFmtId="0" fontId="14" fillId="0" borderId="43" xfId="2" applyFont="1" applyBorder="1" applyAlignment="1">
      <alignment horizontal="center"/>
    </xf>
    <xf numFmtId="49" fontId="14" fillId="0" borderId="32" xfId="2" applyNumberFormat="1" applyFont="1" applyBorder="1" applyAlignment="1">
      <alignment horizontal="center"/>
    </xf>
    <xf numFmtId="49" fontId="14" fillId="0" borderId="39" xfId="2" applyNumberFormat="1" applyFont="1" applyBorder="1" applyAlignment="1">
      <alignment horizontal="center"/>
    </xf>
    <xf numFmtId="49" fontId="14" fillId="0" borderId="40" xfId="2" applyNumberFormat="1" applyFont="1" applyBorder="1" applyAlignment="1">
      <alignment horizontal="center"/>
    </xf>
    <xf numFmtId="49" fontId="14" fillId="0" borderId="41" xfId="2" applyNumberFormat="1" applyFont="1" applyBorder="1" applyAlignment="1">
      <alignment horizontal="center"/>
    </xf>
    <xf numFmtId="49" fontId="14" fillId="0" borderId="42" xfId="2" applyNumberFormat="1" applyFont="1" applyBorder="1" applyAlignment="1">
      <alignment horizontal="center"/>
    </xf>
    <xf numFmtId="0" fontId="14" fillId="0" borderId="25" xfId="2" applyFont="1" applyBorder="1" applyAlignment="1">
      <alignment horizontal="left" wrapText="1"/>
    </xf>
    <xf numFmtId="0" fontId="14" fillId="0" borderId="26" xfId="2" applyFont="1" applyBorder="1" applyAlignment="1">
      <alignment horizontal="left"/>
    </xf>
    <xf numFmtId="0" fontId="14" fillId="0" borderId="46" xfId="2" applyFont="1" applyBorder="1" applyAlignment="1">
      <alignment horizontal="center"/>
    </xf>
    <xf numFmtId="0" fontId="14" fillId="0" borderId="30" xfId="2" applyFont="1" applyBorder="1" applyAlignment="1">
      <alignment horizontal="left" wrapText="1" indent="4"/>
    </xf>
    <xf numFmtId="0" fontId="14" fillId="0" borderId="9" xfId="2" applyFont="1" applyBorder="1" applyAlignment="1">
      <alignment horizontal="left" indent="4"/>
    </xf>
    <xf numFmtId="49" fontId="14" fillId="0" borderId="46" xfId="2" applyNumberFormat="1" applyFont="1" applyBorder="1" applyAlignment="1">
      <alignment horizontal="center"/>
    </xf>
    <xf numFmtId="49" fontId="14" fillId="0" borderId="10" xfId="2" applyNumberFormat="1" applyFont="1" applyBorder="1" applyAlignment="1">
      <alignment horizontal="center"/>
    </xf>
    <xf numFmtId="49" fontId="14" fillId="0" borderId="23" xfId="2" applyNumberFormat="1" applyFont="1" applyBorder="1" applyAlignment="1">
      <alignment horizontal="center"/>
    </xf>
    <xf numFmtId="49" fontId="14" fillId="0" borderId="9" xfId="2" applyNumberFormat="1" applyFont="1" applyBorder="1" applyAlignment="1">
      <alignment horizontal="center"/>
    </xf>
    <xf numFmtId="49" fontId="14" fillId="0" borderId="29" xfId="2" applyNumberFormat="1" applyFont="1" applyBorder="1" applyAlignment="1">
      <alignment horizontal="center"/>
    </xf>
    <xf numFmtId="0" fontId="14" fillId="0" borderId="24" xfId="2" applyFont="1" applyBorder="1" applyAlignment="1">
      <alignment horizontal="left" wrapText="1" indent="4"/>
    </xf>
    <xf numFmtId="0" fontId="14" fillId="0" borderId="10" xfId="2" applyFont="1" applyBorder="1" applyAlignment="1">
      <alignment horizontal="left" indent="4"/>
    </xf>
    <xf numFmtId="0" fontId="14" fillId="0" borderId="44" xfId="2" applyFont="1" applyBorder="1" applyAlignment="1">
      <alignment horizontal="left" indent="4"/>
    </xf>
    <xf numFmtId="49" fontId="14" fillId="0" borderId="45" xfId="2" applyNumberFormat="1" applyFont="1" applyBorder="1" applyAlignment="1">
      <alignment horizontal="center"/>
    </xf>
    <xf numFmtId="49" fontId="14" fillId="0" borderId="47" xfId="2" applyNumberFormat="1" applyFont="1" applyBorder="1" applyAlignment="1">
      <alignment horizontal="center"/>
    </xf>
    <xf numFmtId="0" fontId="14" fillId="0" borderId="9" xfId="2" applyFont="1" applyBorder="1" applyAlignment="1">
      <alignment horizontal="center"/>
    </xf>
    <xf numFmtId="0" fontId="15" fillId="0" borderId="10" xfId="2" applyFont="1" applyBorder="1" applyAlignment="1">
      <alignment horizontal="center" vertical="top"/>
    </xf>
    <xf numFmtId="49" fontId="14" fillId="0" borderId="48" xfId="2" applyNumberFormat="1" applyFont="1" applyBorder="1" applyAlignment="1">
      <alignment horizontal="center"/>
    </xf>
    <xf numFmtId="49" fontId="14" fillId="0" borderId="49" xfId="2" applyNumberFormat="1" applyFont="1" applyBorder="1" applyAlignment="1">
      <alignment horizontal="center"/>
    </xf>
    <xf numFmtId="49" fontId="14" fillId="0" borderId="50" xfId="2" applyNumberFormat="1" applyFont="1" applyBorder="1" applyAlignment="1">
      <alignment horizontal="center"/>
    </xf>
    <xf numFmtId="0" fontId="14" fillId="0" borderId="0" xfId="2" applyFont="1" applyAlignment="1">
      <alignment horizontal="left"/>
    </xf>
    <xf numFmtId="0" fontId="14" fillId="0" borderId="0" xfId="2" applyFont="1" applyAlignment="1">
      <alignment horizontal="right"/>
    </xf>
    <xf numFmtId="49" fontId="14" fillId="0" borderId="9" xfId="2" applyNumberFormat="1" applyFont="1" applyBorder="1" applyAlignment="1">
      <alignment horizontal="left"/>
    </xf>
    <xf numFmtId="0" fontId="20" fillId="0" borderId="0" xfId="2" applyFont="1" applyAlignment="1">
      <alignment horizontal="justify" vertical="top"/>
    </xf>
    <xf numFmtId="0" fontId="22" fillId="0" borderId="0" xfId="2" applyFont="1" applyAlignment="1">
      <alignment horizontal="justify" vertical="top"/>
    </xf>
    <xf numFmtId="0" fontId="20" fillId="0" borderId="0" xfId="2" applyFont="1" applyAlignment="1">
      <alignment horizontal="justify" wrapText="1"/>
    </xf>
    <xf numFmtId="0" fontId="20" fillId="0" borderId="0" xfId="2" applyFont="1" applyAlignment="1">
      <alignment horizontal="justify"/>
    </xf>
    <xf numFmtId="0" fontId="22" fillId="0" borderId="0" xfId="2" applyFont="1" applyAlignment="1">
      <alignment horizontal="justify"/>
    </xf>
    <xf numFmtId="0" fontId="14" fillId="0" borderId="13" xfId="2" applyFont="1" applyBorder="1" applyAlignment="1">
      <alignment horizontal="right"/>
    </xf>
    <xf numFmtId="0" fontId="14" fillId="0" borderId="15" xfId="2" applyFont="1" applyBorder="1" applyAlignment="1">
      <alignment horizontal="center"/>
    </xf>
    <xf numFmtId="0" fontId="14" fillId="0" borderId="16" xfId="2" applyFont="1" applyBorder="1" applyAlignment="1">
      <alignment horizontal="center"/>
    </xf>
    <xf numFmtId="0" fontId="15" fillId="0" borderId="17" xfId="2" applyFont="1" applyBorder="1" applyAlignment="1">
      <alignment horizontal="center" vertical="top"/>
    </xf>
    <xf numFmtId="0" fontId="15" fillId="0" borderId="18" xfId="2" applyFont="1" applyBorder="1" applyAlignment="1">
      <alignment horizontal="center" vertical="top"/>
    </xf>
    <xf numFmtId="0" fontId="30" fillId="0" borderId="46" xfId="4" applyFont="1" applyBorder="1"/>
    <xf numFmtId="0" fontId="49" fillId="0" borderId="46" xfId="4" applyFont="1" applyBorder="1"/>
    <xf numFmtId="0" fontId="35" fillId="3" borderId="0" xfId="4" applyFont="1" applyFill="1" applyAlignment="1">
      <alignment horizontal="left" vertical="center" wrapText="1"/>
    </xf>
    <xf numFmtId="0" fontId="38" fillId="3" borderId="0" xfId="4" applyFont="1" applyFill="1" applyAlignment="1">
      <alignment horizontal="left" vertical="center" wrapText="1"/>
    </xf>
    <xf numFmtId="0" fontId="36" fillId="3" borderId="0" xfId="4" applyFont="1" applyFill="1" applyAlignment="1">
      <alignment horizontal="center" vertical="center" wrapText="1"/>
    </xf>
    <xf numFmtId="0" fontId="27" fillId="0" borderId="25" xfId="4" applyFont="1" applyBorder="1" applyAlignment="1">
      <alignment horizontal="center"/>
    </xf>
    <xf numFmtId="0" fontId="27" fillId="0" borderId="26" xfId="4" applyFont="1" applyBorder="1" applyAlignment="1">
      <alignment horizontal="center"/>
    </xf>
    <xf numFmtId="0" fontId="27" fillId="0" borderId="31" xfId="4" applyFont="1" applyBorder="1" applyAlignment="1">
      <alignment horizontal="center"/>
    </xf>
    <xf numFmtId="0" fontId="27" fillId="0" borderId="0" xfId="7" applyFont="1" applyAlignment="1">
      <alignment horizontal="center" vertical="center" wrapText="1"/>
    </xf>
    <xf numFmtId="0" fontId="41" fillId="0" borderId="0" xfId="7" applyFont="1" applyAlignment="1">
      <alignment horizontal="center" vertical="center" wrapText="1"/>
    </xf>
    <xf numFmtId="0" fontId="41" fillId="0" borderId="0" xfId="7" applyFont="1" applyAlignment="1">
      <alignment horizontal="center" wrapText="1"/>
    </xf>
    <xf numFmtId="0" fontId="29" fillId="0" borderId="46" xfId="7" applyFont="1" applyBorder="1" applyAlignment="1">
      <alignment horizontal="center" vertical="center" wrapText="1"/>
    </xf>
    <xf numFmtId="4" fontId="29" fillId="0" borderId="46" xfId="7" applyNumberFormat="1" applyFont="1" applyBorder="1" applyAlignment="1">
      <alignment horizontal="center" vertical="center" wrapText="1"/>
    </xf>
    <xf numFmtId="4" fontId="29" fillId="0" borderId="46" xfId="7" applyNumberFormat="1" applyFont="1" applyBorder="1" applyAlignment="1">
      <alignment horizontal="center" wrapText="1"/>
    </xf>
    <xf numFmtId="0" fontId="27" fillId="0" borderId="46" xfId="7" applyFont="1" applyBorder="1" applyAlignment="1">
      <alignment horizontal="left" vertical="center" wrapText="1"/>
    </xf>
    <xf numFmtId="4" fontId="27" fillId="0" borderId="46" xfId="7" applyNumberFormat="1" applyFont="1" applyBorder="1" applyAlignment="1">
      <alignment horizontal="center" vertical="center" wrapText="1"/>
    </xf>
    <xf numFmtId="4" fontId="27" fillId="0" borderId="46" xfId="7" applyNumberFormat="1" applyFont="1" applyBorder="1" applyAlignment="1">
      <alignment horizontal="center" wrapText="1"/>
    </xf>
    <xf numFmtId="0" fontId="27" fillId="0" borderId="51" xfId="7" applyFont="1" applyBorder="1" applyAlignment="1">
      <alignment horizontal="left" vertical="center" wrapText="1"/>
    </xf>
    <xf numFmtId="4" fontId="27" fillId="0" borderId="51" xfId="7" applyNumberFormat="1" applyFont="1" applyBorder="1" applyAlignment="1">
      <alignment horizontal="center" vertical="center" wrapText="1"/>
    </xf>
    <xf numFmtId="4" fontId="27" fillId="0" borderId="51" xfId="7" applyNumberFormat="1" applyFont="1" applyBorder="1" applyAlignment="1">
      <alignment horizontal="center" wrapText="1"/>
    </xf>
    <xf numFmtId="3" fontId="27" fillId="0" borderId="46" xfId="7" applyNumberFormat="1" applyFont="1" applyBorder="1" applyAlignment="1">
      <alignment horizontal="center" vertical="center" wrapText="1"/>
    </xf>
    <xf numFmtId="4" fontId="27" fillId="0" borderId="10" xfId="7" applyNumberFormat="1" applyFont="1" applyBorder="1" applyAlignment="1">
      <alignment horizontal="center"/>
    </xf>
    <xf numFmtId="2" fontId="27" fillId="0" borderId="46" xfId="4" applyNumberFormat="1" applyFont="1" applyBorder="1" applyAlignment="1">
      <alignment horizontal="center" wrapText="1"/>
    </xf>
    <xf numFmtId="0" fontId="27" fillId="0" borderId="46" xfId="7" applyFont="1" applyBorder="1" applyAlignment="1">
      <alignment horizontal="center" vertical="center" wrapText="1"/>
    </xf>
    <xf numFmtId="0" fontId="41" fillId="0" borderId="46" xfId="7" applyFont="1" applyBorder="1" applyAlignment="1">
      <alignment horizontal="center" vertical="center" wrapText="1"/>
    </xf>
    <xf numFmtId="0" fontId="41" fillId="0" borderId="52" xfId="7" applyFont="1" applyBorder="1" applyAlignment="1">
      <alignment horizontal="center" wrapText="1"/>
    </xf>
    <xf numFmtId="4" fontId="27" fillId="0" borderId="53" xfId="7" applyNumberFormat="1" applyFont="1" applyBorder="1" applyAlignment="1">
      <alignment horizontal="center" wrapText="1"/>
    </xf>
    <xf numFmtId="2" fontId="27" fillId="0" borderId="25" xfId="4" applyNumberFormat="1" applyFont="1" applyBorder="1" applyAlignment="1">
      <alignment horizontal="center" wrapText="1"/>
    </xf>
    <xf numFmtId="0" fontId="27" fillId="0" borderId="25" xfId="4" applyFont="1" applyBorder="1" applyAlignment="1">
      <alignment horizontal="center" vertical="center" wrapText="1"/>
    </xf>
    <xf numFmtId="0" fontId="27" fillId="0" borderId="25" xfId="4" applyFont="1" applyBorder="1" applyAlignment="1">
      <alignment horizontal="center" wrapText="1"/>
    </xf>
    <xf numFmtId="0" fontId="27" fillId="5" borderId="46" xfId="4" applyFont="1" applyFill="1" applyBorder="1" applyAlignment="1">
      <alignment horizontal="center" vertical="center" wrapText="1"/>
    </xf>
    <xf numFmtId="0" fontId="27" fillId="5" borderId="46" xfId="4" applyFont="1" applyFill="1" applyBorder="1" applyAlignment="1">
      <alignment horizontal="center" wrapText="1"/>
    </xf>
    <xf numFmtId="3" fontId="41" fillId="5" borderId="46" xfId="4" applyNumberFormat="1" applyFont="1" applyFill="1" applyBorder="1" applyAlignment="1">
      <alignment horizontal="center" vertical="center" wrapText="1"/>
    </xf>
    <xf numFmtId="3" fontId="41" fillId="5" borderId="46" xfId="4" applyNumberFormat="1" applyFont="1" applyFill="1" applyBorder="1" applyAlignment="1">
      <alignment horizontal="center" wrapText="1"/>
    </xf>
    <xf numFmtId="4" fontId="27" fillId="5" borderId="46" xfId="4" applyNumberFormat="1" applyFont="1" applyFill="1" applyBorder="1" applyAlignment="1">
      <alignment horizontal="center" vertical="center" wrapText="1"/>
    </xf>
    <xf numFmtId="4" fontId="27" fillId="5" borderId="46" xfId="4" applyNumberFormat="1" applyFont="1" applyFill="1" applyBorder="1" applyAlignment="1">
      <alignment horizontal="center" wrapText="1"/>
    </xf>
    <xf numFmtId="4" fontId="29" fillId="5" borderId="46" xfId="4" applyNumberFormat="1" applyFont="1" applyFill="1" applyBorder="1" applyAlignment="1">
      <alignment horizontal="center" vertical="center" wrapText="1"/>
    </xf>
    <xf numFmtId="0" fontId="27" fillId="5" borderId="46" xfId="4" applyFont="1" applyFill="1" applyBorder="1" applyAlignment="1">
      <alignment horizontal="left" vertical="center" wrapText="1"/>
    </xf>
    <xf numFmtId="3" fontId="27" fillId="5" borderId="46" xfId="4" applyNumberFormat="1" applyFont="1" applyFill="1" applyBorder="1" applyAlignment="1">
      <alignment horizontal="center" vertical="center" wrapText="1"/>
    </xf>
    <xf numFmtId="0" fontId="41" fillId="0" borderId="46" xfId="4" applyFont="1" applyBorder="1" applyAlignment="1">
      <alignment horizontal="center" vertical="center" wrapText="1"/>
    </xf>
    <xf numFmtId="0" fontId="41" fillId="0" borderId="46" xfId="4" applyFont="1" applyBorder="1" applyAlignment="1">
      <alignment horizontal="center" wrapText="1"/>
    </xf>
    <xf numFmtId="3" fontId="27" fillId="5" borderId="46" xfId="4" applyNumberFormat="1" applyFont="1" applyFill="1" applyBorder="1" applyAlignment="1">
      <alignment horizontal="center" wrapText="1"/>
    </xf>
    <xf numFmtId="4" fontId="27" fillId="5" borderId="25" xfId="4" applyNumberFormat="1" applyFont="1" applyFill="1" applyBorder="1" applyAlignment="1">
      <alignment horizontal="left" vertical="center" wrapText="1"/>
    </xf>
    <xf numFmtId="4" fontId="27" fillId="5" borderId="26" xfId="4" applyNumberFormat="1" applyFont="1" applyFill="1" applyBorder="1" applyAlignment="1">
      <alignment horizontal="left" vertical="center" wrapText="1"/>
    </xf>
    <xf numFmtId="4" fontId="27" fillId="5" borderId="31" xfId="4" applyNumberFormat="1" applyFont="1" applyFill="1" applyBorder="1" applyAlignment="1">
      <alignment horizontal="left" vertical="center" wrapText="1"/>
    </xf>
    <xf numFmtId="3" fontId="27" fillId="5" borderId="25" xfId="4" applyNumberFormat="1" applyFont="1" applyFill="1" applyBorder="1" applyAlignment="1">
      <alignment horizontal="center" wrapText="1"/>
    </xf>
    <xf numFmtId="3" fontId="27" fillId="5" borderId="31" xfId="4" applyNumberFormat="1" applyFont="1" applyFill="1" applyBorder="1" applyAlignment="1">
      <alignment horizontal="center" wrapText="1"/>
    </xf>
    <xf numFmtId="4" fontId="27" fillId="0" borderId="25" xfId="4" applyNumberFormat="1" applyFont="1" applyBorder="1" applyAlignment="1">
      <alignment horizontal="left" vertical="center" wrapText="1"/>
    </xf>
    <xf numFmtId="4" fontId="27" fillId="0" borderId="26" xfId="4" applyNumberFormat="1" applyFont="1" applyBorder="1" applyAlignment="1">
      <alignment horizontal="left" vertical="center" wrapText="1"/>
    </xf>
    <xf numFmtId="4" fontId="27" fillId="0" borderId="31" xfId="4" applyNumberFormat="1" applyFont="1" applyBorder="1" applyAlignment="1">
      <alignment horizontal="left" vertical="center" wrapText="1"/>
    </xf>
    <xf numFmtId="4" fontId="27" fillId="6" borderId="25" xfId="4" applyNumberFormat="1" applyFont="1" applyFill="1" applyBorder="1" applyAlignment="1">
      <alignment horizontal="left" vertical="center" wrapText="1"/>
    </xf>
    <xf numFmtId="4" fontId="27" fillId="6" borderId="26" xfId="4" applyNumberFormat="1" applyFont="1" applyFill="1" applyBorder="1" applyAlignment="1">
      <alignment horizontal="left" vertical="center" wrapText="1"/>
    </xf>
    <xf numFmtId="4" fontId="27" fillId="6" borderId="31" xfId="4" applyNumberFormat="1" applyFont="1" applyFill="1" applyBorder="1" applyAlignment="1">
      <alignment horizontal="left" vertical="center" wrapText="1"/>
    </xf>
    <xf numFmtId="0" fontId="27" fillId="5" borderId="25" xfId="4" applyFont="1" applyFill="1" applyBorder="1" applyAlignment="1">
      <alignment horizontal="center" vertical="center" wrapText="1"/>
    </xf>
    <xf numFmtId="0" fontId="27" fillId="5" borderId="26" xfId="4" applyFont="1" applyFill="1" applyBorder="1" applyAlignment="1">
      <alignment horizontal="center" vertical="center" wrapText="1"/>
    </xf>
    <xf numFmtId="0" fontId="27" fillId="5" borderId="31" xfId="4" applyFont="1" applyFill="1" applyBorder="1" applyAlignment="1">
      <alignment horizontal="center" vertical="center" wrapText="1"/>
    </xf>
    <xf numFmtId="0" fontId="41" fillId="5" borderId="25" xfId="4" applyFont="1" applyFill="1" applyBorder="1" applyAlignment="1">
      <alignment horizontal="center" vertical="center" wrapText="1"/>
    </xf>
    <xf numFmtId="0" fontId="41" fillId="5" borderId="26" xfId="4" applyFont="1" applyFill="1" applyBorder="1" applyAlignment="1">
      <alignment horizontal="center" vertical="center" wrapText="1"/>
    </xf>
    <xf numFmtId="0" fontId="41" fillId="5" borderId="31" xfId="4" applyFont="1" applyFill="1" applyBorder="1" applyAlignment="1">
      <alignment horizontal="center" vertical="center" wrapText="1"/>
    </xf>
    <xf numFmtId="0" fontId="41" fillId="5" borderId="46" xfId="4" applyFont="1" applyFill="1" applyBorder="1" applyAlignment="1">
      <alignment horizontal="center" wrapText="1"/>
    </xf>
    <xf numFmtId="4" fontId="27" fillId="5" borderId="46" xfId="4" applyNumberFormat="1" applyFont="1" applyFill="1" applyBorder="1" applyAlignment="1">
      <alignment horizontal="left" vertical="center" wrapText="1"/>
    </xf>
    <xf numFmtId="4" fontId="27" fillId="5" borderId="24" xfId="4" applyNumberFormat="1" applyFont="1" applyFill="1" applyBorder="1" applyAlignment="1">
      <alignment horizontal="center" vertical="center" wrapText="1"/>
    </xf>
    <xf numFmtId="4" fontId="27" fillId="5" borderId="23" xfId="4" applyNumberFormat="1" applyFont="1" applyFill="1" applyBorder="1" applyAlignment="1">
      <alignment horizontal="center" vertical="center" wrapText="1"/>
    </xf>
    <xf numFmtId="4" fontId="27" fillId="5" borderId="28" xfId="4" applyNumberFormat="1" applyFont="1" applyFill="1" applyBorder="1" applyAlignment="1">
      <alignment horizontal="center" vertical="center" wrapText="1"/>
    </xf>
    <xf numFmtId="4" fontId="27" fillId="5" borderId="27" xfId="4" applyNumberFormat="1" applyFont="1" applyFill="1"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3" fillId="0" borderId="31" xfId="4" applyBorder="1" applyAlignment="1">
      <alignment horizontal="center" wrapText="1"/>
    </xf>
    <xf numFmtId="0" fontId="27" fillId="5" borderId="25" xfId="4" applyFont="1" applyFill="1" applyBorder="1" applyAlignment="1">
      <alignment horizontal="left" vertical="center" wrapText="1"/>
    </xf>
    <xf numFmtId="0" fontId="27" fillId="5" borderId="26" xfId="4" applyFont="1" applyFill="1" applyBorder="1" applyAlignment="1">
      <alignment horizontal="left" vertical="center" wrapText="1"/>
    </xf>
    <xf numFmtId="0" fontId="27" fillId="5" borderId="31" xfId="4" applyFont="1" applyFill="1" applyBorder="1" applyAlignment="1">
      <alignment horizontal="left" vertical="center" wrapText="1"/>
    </xf>
    <xf numFmtId="0" fontId="27" fillId="6" borderId="25" xfId="4" applyFont="1" applyFill="1" applyBorder="1" applyAlignment="1">
      <alignment horizontal="left" vertical="center" wrapText="1"/>
    </xf>
    <xf numFmtId="0" fontId="27" fillId="6" borderId="26" xfId="4" applyFont="1" applyFill="1" applyBorder="1" applyAlignment="1">
      <alignment horizontal="left" vertical="center" wrapText="1"/>
    </xf>
    <xf numFmtId="0" fontId="27" fillId="6" borderId="31" xfId="4" applyFont="1" applyFill="1" applyBorder="1" applyAlignment="1">
      <alignment horizontal="left" vertical="center" wrapText="1"/>
    </xf>
    <xf numFmtId="4" fontId="27" fillId="6" borderId="46" xfId="4" applyNumberFormat="1" applyFont="1" applyFill="1" applyBorder="1" applyAlignment="1">
      <alignment horizontal="center" wrapText="1"/>
    </xf>
    <xf numFmtId="4" fontId="29" fillId="5" borderId="46" xfId="4" applyNumberFormat="1" applyFont="1" applyFill="1" applyBorder="1" applyAlignment="1">
      <alignment horizontal="center" wrapText="1"/>
    </xf>
    <xf numFmtId="4" fontId="27" fillId="0" borderId="25" xfId="4" applyNumberFormat="1" applyFont="1" applyBorder="1" applyAlignment="1">
      <alignment horizontal="center" vertical="center" wrapText="1"/>
    </xf>
    <xf numFmtId="4" fontId="27" fillId="0" borderId="31" xfId="4" applyNumberFormat="1" applyFont="1" applyBorder="1" applyAlignment="1">
      <alignment horizontal="center" vertical="center" wrapText="1"/>
    </xf>
    <xf numFmtId="4" fontId="27" fillId="5" borderId="25" xfId="4" applyNumberFormat="1" applyFont="1" applyFill="1" applyBorder="1" applyAlignment="1">
      <alignment horizontal="right" wrapText="1"/>
    </xf>
    <xf numFmtId="0" fontId="0" fillId="0" borderId="31" xfId="0" applyBorder="1" applyAlignment="1">
      <alignment horizontal="right" wrapText="1"/>
    </xf>
    <xf numFmtId="0" fontId="48" fillId="0" borderId="46" xfId="4" applyFont="1" applyBorder="1"/>
    <xf numFmtId="0" fontId="48" fillId="0" borderId="46" xfId="4" applyFont="1" applyBorder="1" applyAlignment="1">
      <alignment wrapText="1"/>
    </xf>
    <xf numFmtId="0" fontId="3" fillId="0" borderId="46" xfId="4" applyBorder="1" applyAlignment="1">
      <alignment wrapText="1"/>
    </xf>
    <xf numFmtId="0" fontId="27" fillId="0" borderId="0" xfId="4" applyFont="1" applyAlignment="1">
      <alignment horizontal="center"/>
    </xf>
    <xf numFmtId="0" fontId="3" fillId="0" borderId="0" xfId="4"/>
    <xf numFmtId="4" fontId="27" fillId="5" borderId="25" xfId="4" applyNumberFormat="1" applyFont="1" applyFill="1" applyBorder="1" applyAlignment="1">
      <alignment horizontal="center" vertical="center" wrapText="1"/>
    </xf>
    <xf numFmtId="4" fontId="27" fillId="5" borderId="31" xfId="4" applyNumberFormat="1" applyFont="1" applyFill="1" applyBorder="1" applyAlignment="1">
      <alignment horizontal="center" vertical="center" wrapText="1"/>
    </xf>
    <xf numFmtId="49" fontId="27" fillId="5" borderId="46" xfId="4" applyNumberFormat="1" applyFont="1" applyFill="1" applyBorder="1" applyAlignment="1">
      <alignment horizontal="center" vertical="center" wrapText="1"/>
    </xf>
    <xf numFmtId="4" fontId="27" fillId="0" borderId="46" xfId="4" applyNumberFormat="1" applyFont="1" applyBorder="1" applyAlignment="1">
      <alignment horizontal="center" vertical="center" wrapText="1"/>
    </xf>
    <xf numFmtId="4" fontId="29" fillId="5" borderId="25" xfId="4" applyNumberFormat="1" applyFont="1" applyFill="1" applyBorder="1" applyAlignment="1">
      <alignment horizontal="left" vertical="center" wrapText="1"/>
    </xf>
    <xf numFmtId="4" fontId="29" fillId="5" borderId="26" xfId="4" applyNumberFormat="1" applyFont="1" applyFill="1" applyBorder="1" applyAlignment="1">
      <alignment horizontal="left" vertical="center" wrapText="1"/>
    </xf>
    <xf numFmtId="4" fontId="29" fillId="5" borderId="31" xfId="4" applyNumberFormat="1" applyFont="1" applyFill="1" applyBorder="1" applyAlignment="1">
      <alignment horizontal="left" vertical="center" wrapText="1"/>
    </xf>
    <xf numFmtId="0" fontId="28" fillId="0" borderId="0" xfId="4" applyFont="1" applyAlignment="1">
      <alignment horizontal="center" vertical="center" wrapText="1"/>
    </xf>
    <xf numFmtId="0" fontId="0" fillId="0" borderId="0" xfId="0" applyAlignment="1">
      <alignment horizontal="center" vertical="center" wrapText="1"/>
    </xf>
    <xf numFmtId="0" fontId="27" fillId="0" borderId="25" xfId="4" applyFont="1" applyBorder="1" applyAlignment="1">
      <alignment wrapText="1"/>
    </xf>
    <xf numFmtId="0" fontId="0" fillId="0" borderId="26" xfId="0" applyBorder="1" applyAlignment="1">
      <alignment wrapText="1"/>
    </xf>
    <xf numFmtId="0" fontId="0" fillId="0" borderId="31" xfId="0" applyBorder="1" applyAlignment="1">
      <alignment wrapText="1"/>
    </xf>
    <xf numFmtId="0" fontId="27" fillId="0" borderId="25" xfId="4" applyFont="1" applyBorder="1"/>
    <xf numFmtId="0" fontId="0" fillId="0" borderId="26" xfId="0" applyBorder="1"/>
    <xf numFmtId="0" fontId="0" fillId="0" borderId="31" xfId="0" applyBorder="1"/>
    <xf numFmtId="0" fontId="7" fillId="0" borderId="0" xfId="0" applyFont="1" applyAlignment="1">
      <alignment horizontal="center" vertical="center"/>
    </xf>
    <xf numFmtId="0" fontId="8" fillId="0" borderId="4" xfId="0" applyFont="1" applyBorder="1" applyAlignment="1">
      <alignment vertical="center" wrapText="1"/>
    </xf>
    <xf numFmtId="0" fontId="8" fillId="0" borderId="6" xfId="0" applyFont="1" applyBorder="1" applyAlignment="1">
      <alignment vertical="center" wrapText="1"/>
    </xf>
    <xf numFmtId="49" fontId="8"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cellXfs>
  <cellStyles count="74">
    <cellStyle name="20% — акцент1" xfId="41" builtinId="30" customBuiltin="1"/>
    <cellStyle name="20% — акцент2" xfId="45" builtinId="34" customBuiltin="1"/>
    <cellStyle name="20% — акцент3" xfId="49" builtinId="38" customBuiltin="1"/>
    <cellStyle name="20% — акцент4" xfId="53" builtinId="42" customBuiltin="1"/>
    <cellStyle name="20% — акцент5" xfId="57" builtinId="46" customBuiltin="1"/>
    <cellStyle name="20% — акцент6" xfId="61" builtinId="50" customBuiltin="1"/>
    <cellStyle name="40% — акцент1" xfId="42" builtinId="31" customBuiltin="1"/>
    <cellStyle name="40% — акцент2" xfId="46" builtinId="35" customBuiltin="1"/>
    <cellStyle name="40% — акцент3" xfId="50" builtinId="39" customBuiltin="1"/>
    <cellStyle name="40% — акцент4" xfId="54" builtinId="43" customBuiltin="1"/>
    <cellStyle name="40% — акцент5" xfId="58" builtinId="47" customBuiltin="1"/>
    <cellStyle name="40% — акцент6" xfId="62" builtinId="51" customBuiltin="1"/>
    <cellStyle name="60% — акцент1" xfId="43" builtinId="32" customBuiltin="1"/>
    <cellStyle name="60% — акцент2" xfId="47" builtinId="36" customBuiltin="1"/>
    <cellStyle name="60% — акцент3" xfId="51" builtinId="40" customBuiltin="1"/>
    <cellStyle name="60% — акцент4" xfId="55" builtinId="44" customBuiltin="1"/>
    <cellStyle name="60% — акцент5" xfId="59" builtinId="48" customBuiltin="1"/>
    <cellStyle name="60% — акцент6" xfId="63" builtinId="52" customBuiltin="1"/>
    <cellStyle name="Excel Built-in Explanatory Text" xfId="6"/>
    <cellStyle name="Акцент1" xfId="40" builtinId="29" customBuiltin="1"/>
    <cellStyle name="Акцент2" xfId="44" builtinId="33" customBuiltin="1"/>
    <cellStyle name="Акцент3" xfId="48" builtinId="37" customBuiltin="1"/>
    <cellStyle name="Акцент4" xfId="52" builtinId="41" customBuiltin="1"/>
    <cellStyle name="Акцент5" xfId="56" builtinId="45" customBuiltin="1"/>
    <cellStyle name="Акцент6" xfId="60" builtinId="49" customBuiltin="1"/>
    <cellStyle name="Ввод " xfId="32" builtinId="20" customBuiltin="1"/>
    <cellStyle name="Вывод" xfId="33" builtinId="21" customBuiltin="1"/>
    <cellStyle name="Вычисление" xfId="34" builtinId="22" customBuiltin="1"/>
    <cellStyle name="Гиперссылка" xfId="1" builtinId="8"/>
    <cellStyle name="Заголовок 1" xfId="25" builtinId="16" customBuiltin="1"/>
    <cellStyle name="Заголовок 2" xfId="26" builtinId="17" customBuiltin="1"/>
    <cellStyle name="Заголовок 3" xfId="27" builtinId="18" customBuiltin="1"/>
    <cellStyle name="Заголовок 4" xfId="28" builtinId="19" customBuiltin="1"/>
    <cellStyle name="Итог" xfId="39" builtinId="25" customBuiltin="1"/>
    <cellStyle name="Контрольная ячейка" xfId="36" builtinId="23" customBuiltin="1"/>
    <cellStyle name="Название 2" xfId="65"/>
    <cellStyle name="Нейтральный" xfId="31" builtinId="28" customBuiltin="1"/>
    <cellStyle name="Обычный" xfId="0" builtinId="0"/>
    <cellStyle name="Обычный 2" xfId="2"/>
    <cellStyle name="Обычный 2 2" xfId="7"/>
    <cellStyle name="Обычный 2 2 2" xfId="8"/>
    <cellStyle name="Обычный 2 257" xfId="73"/>
    <cellStyle name="Обычный 2 3" xfId="9"/>
    <cellStyle name="Обычный 2 5" xfId="10"/>
    <cellStyle name="Обычный 3" xfId="4"/>
    <cellStyle name="Обычный 3 2" xfId="67"/>
    <cellStyle name="Обычный 4" xfId="11"/>
    <cellStyle name="Обычный 4 2" xfId="17"/>
    <cellStyle name="Обычный 5" xfId="18"/>
    <cellStyle name="Обычный 5 2" xfId="70"/>
    <cellStyle name="Обычный 6" xfId="12"/>
    <cellStyle name="Обычный 6 2" xfId="72"/>
    <cellStyle name="Обычный 7" xfId="20"/>
    <cellStyle name="Обычный 7 2" xfId="22"/>
    <cellStyle name="Обычный 8" xfId="24"/>
    <cellStyle name="Обычный 9" xfId="64"/>
    <cellStyle name="Плохой" xfId="30" builtinId="27" customBuiltin="1"/>
    <cellStyle name="Пояснение" xfId="38" builtinId="53" customBuiltin="1"/>
    <cellStyle name="Примечание 2" xfId="66"/>
    <cellStyle name="Процентный 2" xfId="13"/>
    <cellStyle name="Процентный 3" xfId="15"/>
    <cellStyle name="Процентный 4" xfId="19"/>
    <cellStyle name="Связанная ячейка" xfId="35" builtinId="24" customBuiltin="1"/>
    <cellStyle name="Текст предупреждения" xfId="37" builtinId="11" customBuiltin="1"/>
    <cellStyle name="Финансовый" xfId="3" builtinId="3"/>
    <cellStyle name="Финансовый 2" xfId="5"/>
    <cellStyle name="Финансовый 2 2" xfId="69"/>
    <cellStyle name="Финансовый 3" xfId="16"/>
    <cellStyle name="Финансовый 3 2" xfId="71"/>
    <cellStyle name="Финансовый 3 3" xfId="14"/>
    <cellStyle name="Финансовый 4" xfId="21"/>
    <cellStyle name="Финансовый 4 2" xfId="23"/>
    <cellStyle name="Финансовый 5" xfId="68"/>
    <cellStyle name="Хороший" xfId="2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id="{00000000-0008-0000-0500-000001040000}"/>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consultantplus://offline/ref=4C11D777457C83A64694146378CBDA47B8C7EF0FF965C1F0AF5510B1D89B5090450B48FE5CE1C9EC10BC90BEAF1000B765B95E28H2t6I" TargetMode="External"/><Relationship Id="rId13" Type="http://schemas.openxmlformats.org/officeDocument/2006/relationships/hyperlink" Target="consultantplus://offline/ref=690E23110437069A19FC6D4A6465679996D7C1AABC672803690C584C3F3307D4021B207CC3DCBD3CFF0786858Ar733H" TargetMode="External"/><Relationship Id="rId3" Type="http://schemas.openxmlformats.org/officeDocument/2006/relationships/hyperlink" Target="consultantplus://offline/ref=96503A392D9AAE9E5475C55E7A4B1E15D5D21D82831A8B1595B359BCEBBFA1C9B869F7BF85113087C822583138LAo9I" TargetMode="External"/><Relationship Id="rId7" Type="http://schemas.openxmlformats.org/officeDocument/2006/relationships/hyperlink" Target="consultantplus://offline/ref=620C58DE6BAA3DE3E94CE457BBB35098EC54C0EED53364DA52D5097EF8B45989D6BE7B8347DC8EF9F495A230F05701C5743B709B2Ar4I" TargetMode="External"/><Relationship Id="rId12" Type="http://schemas.openxmlformats.org/officeDocument/2006/relationships/hyperlink" Target="consultantplus://offline/ref=690E23110437069A19FC6D4A6465679996D7C1AABC672803690C584C3F3307D4021B207CC3DCBD3CFF0786858Ar733H" TargetMode="External"/><Relationship Id="rId2" Type="http://schemas.openxmlformats.org/officeDocument/2006/relationships/hyperlink" Target="consultantplus://offline/ref=96503A392D9AAE9E5475C55E7A4B1E15D5D11B8885118B1595B359BCEBBFA1C9AA69AFBA87187AD68E69573138B64CD29DE5F4C1LBo5I" TargetMode="External"/><Relationship Id="rId1" Type="http://schemas.openxmlformats.org/officeDocument/2006/relationships/hyperlink" Target="consultantplus://offline/ref=96503A392D9AAE9E5475C55E7A4B1E15D5D01A8B86168B1595B359BCEBBFA1C9B869F7BF85113087C822583138LAo9I" TargetMode="External"/><Relationship Id="rId6" Type="http://schemas.openxmlformats.org/officeDocument/2006/relationships/hyperlink" Target="consultantplus://offline/ref=690E23110437069A19FC6D4A6465679996D5C6A3B96B2803690C584C3F3307D4021B207CC3DCBD3CFF0786858Ar733H" TargetMode="External"/><Relationship Id="rId11" Type="http://schemas.openxmlformats.org/officeDocument/2006/relationships/hyperlink" Target="consultantplus://offline/ref=B1AA276EE701E2760FF80BC89D0B96421F2DFBF61188A7ABE3A5493CB696C596BE11908C3D819539013A433A334118233E4272FFP7v9I" TargetMode="External"/><Relationship Id="rId5" Type="http://schemas.openxmlformats.org/officeDocument/2006/relationships/hyperlink" Target="consultantplus://offline/ref=690E23110437069A19FC6D4A6465679996D5C5AAB8692803690C584C3F3307D4101B7870C1D9A23FFA12D0D4CC270E6248E715D30ED52E20r337H" TargetMode="External"/><Relationship Id="rId10" Type="http://schemas.openxmlformats.org/officeDocument/2006/relationships/hyperlink" Target="consultantplus://offline/ref=690E23110437069A19FC6D4A6465679996D5C6A3B96B2803690C584C3F3307D4021B207CC3DCBD3CFF0786858Ar733H" TargetMode="External"/><Relationship Id="rId4" Type="http://schemas.openxmlformats.org/officeDocument/2006/relationships/hyperlink" Target="consultantplus://offline/ref=690E23110437069A19FC6D4A6465679996D5C6A3B96B2803690C584C3F3307D4021B207CC3DCBD3CFF0786858Ar733H" TargetMode="External"/><Relationship Id="rId9" Type="http://schemas.openxmlformats.org/officeDocument/2006/relationships/hyperlink" Target="consultantplus://offline/ref=690E23110437069A19FC6D4A6465679996D5C6A3B96B2803690C584C3F3307D4021B207CC3DCBD3CFF0786858Ar733H" TargetMode="External"/><Relationship Id="rId1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AR1053"/>
  <sheetViews>
    <sheetView view="pageBreakPreview" zoomScaleNormal="100" zoomScaleSheetLayoutView="100" workbookViewId="0">
      <selection activeCell="B16" sqref="B16"/>
    </sheetView>
  </sheetViews>
  <sheetFormatPr defaultRowHeight="15" x14ac:dyDescent="0.25"/>
  <cols>
    <col min="1" max="1" width="35" style="3" customWidth="1"/>
    <col min="2" max="2" width="53.5703125" style="3" customWidth="1"/>
    <col min="3" max="4" width="9.140625" style="3"/>
    <col min="5" max="5" width="19.7109375" style="3" customWidth="1"/>
    <col min="6" max="16384" width="9.140625" style="3"/>
  </cols>
  <sheetData>
    <row r="1" spans="1:5" x14ac:dyDescent="0.25">
      <c r="A1" s="277"/>
      <c r="B1" s="277"/>
      <c r="C1" s="279" t="s">
        <v>0</v>
      </c>
      <c r="D1" s="279"/>
      <c r="E1" s="279"/>
    </row>
    <row r="2" spans="1:5" x14ac:dyDescent="0.25">
      <c r="A2" s="277"/>
      <c r="B2" s="277"/>
      <c r="C2" s="279" t="s">
        <v>1</v>
      </c>
      <c r="D2" s="279"/>
      <c r="E2" s="279"/>
    </row>
    <row r="3" spans="1:5" ht="25.5" customHeight="1" x14ac:dyDescent="0.25">
      <c r="A3" s="277"/>
      <c r="B3" s="277"/>
      <c r="C3" s="279" t="s">
        <v>2</v>
      </c>
      <c r="D3" s="279"/>
      <c r="E3" s="279"/>
    </row>
    <row r="4" spans="1:5" x14ac:dyDescent="0.25">
      <c r="A4" s="277"/>
      <c r="B4" s="277"/>
      <c r="C4" s="279" t="s">
        <v>1</v>
      </c>
      <c r="D4" s="279"/>
      <c r="E4" s="279"/>
    </row>
    <row r="5" spans="1:5" x14ac:dyDescent="0.25">
      <c r="A5" s="277"/>
      <c r="B5" s="277"/>
      <c r="C5" s="279" t="s">
        <v>3</v>
      </c>
      <c r="D5" s="279"/>
      <c r="E5" s="279"/>
    </row>
    <row r="6" spans="1:5" x14ac:dyDescent="0.25">
      <c r="A6" s="277"/>
      <c r="B6" s="277"/>
      <c r="C6" s="39" t="s">
        <v>4</v>
      </c>
      <c r="D6" s="279" t="s">
        <v>6</v>
      </c>
      <c r="E6" s="279"/>
    </row>
    <row r="7" spans="1:5" ht="25.5" customHeight="1" x14ac:dyDescent="0.25">
      <c r="A7" s="277"/>
      <c r="B7" s="277"/>
      <c r="C7" s="39" t="s">
        <v>5</v>
      </c>
      <c r="D7" s="279" t="s">
        <v>7</v>
      </c>
      <c r="E7" s="279"/>
    </row>
    <row r="8" spans="1:5" x14ac:dyDescent="0.25">
      <c r="A8" s="277"/>
      <c r="B8" s="277"/>
      <c r="C8" s="279" t="s">
        <v>8</v>
      </c>
      <c r="D8" s="279"/>
      <c r="E8" s="279"/>
    </row>
    <row r="9" spans="1:5" x14ac:dyDescent="0.25">
      <c r="A9" s="277"/>
      <c r="B9" s="277"/>
      <c r="C9" s="277"/>
      <c r="D9" s="277"/>
      <c r="E9" s="277"/>
    </row>
    <row r="10" spans="1:5" ht="15.75" thickBot="1" x14ac:dyDescent="0.3">
      <c r="A10" s="277"/>
      <c r="B10" s="39" t="s">
        <v>468</v>
      </c>
      <c r="C10" s="277"/>
      <c r="D10" s="277"/>
      <c r="E10" s="277"/>
    </row>
    <row r="11" spans="1:5" ht="27.75" customHeight="1" thickBot="1" x14ac:dyDescent="0.3">
      <c r="A11" s="277"/>
      <c r="B11" s="39" t="s">
        <v>469</v>
      </c>
      <c r="C11" s="277"/>
      <c r="D11" s="278"/>
      <c r="E11" s="13" t="s">
        <v>9</v>
      </c>
    </row>
    <row r="12" spans="1:5" ht="15.75" thickBot="1" x14ac:dyDescent="0.3">
      <c r="A12" s="277"/>
      <c r="B12" s="2" t="s">
        <v>470</v>
      </c>
      <c r="C12" s="275" t="s">
        <v>10</v>
      </c>
      <c r="D12" s="276"/>
      <c r="E12" s="5"/>
    </row>
    <row r="13" spans="1:5" ht="27.75" customHeight="1" thickBot="1" x14ac:dyDescent="0.3">
      <c r="A13" s="277" t="s">
        <v>11</v>
      </c>
      <c r="B13" s="279" t="s">
        <v>12</v>
      </c>
      <c r="C13" s="275" t="s">
        <v>13</v>
      </c>
      <c r="D13" s="276"/>
      <c r="E13" s="5"/>
    </row>
    <row r="14" spans="1:5" ht="24" customHeight="1" thickBot="1" x14ac:dyDescent="0.3">
      <c r="A14" s="277"/>
      <c r="B14" s="279"/>
      <c r="C14" s="275" t="s">
        <v>14</v>
      </c>
      <c r="D14" s="276"/>
      <c r="E14" s="5"/>
    </row>
    <row r="15" spans="1:5" ht="25.5" customHeight="1" thickBot="1" x14ac:dyDescent="0.3">
      <c r="A15" s="277"/>
      <c r="B15" s="279"/>
      <c r="C15" s="275" t="s">
        <v>13</v>
      </c>
      <c r="D15" s="276"/>
      <c r="E15" s="5"/>
    </row>
    <row r="16" spans="1:5" ht="15.75" thickBot="1" x14ac:dyDescent="0.3">
      <c r="A16" s="40" t="s">
        <v>15</v>
      </c>
      <c r="B16" s="39"/>
      <c r="C16" s="275" t="s">
        <v>16</v>
      </c>
      <c r="D16" s="276"/>
      <c r="E16" s="5"/>
    </row>
    <row r="17" spans="1:5" ht="15.75" thickBot="1" x14ac:dyDescent="0.3">
      <c r="A17" s="40"/>
      <c r="B17" s="40"/>
      <c r="C17" s="275" t="s">
        <v>17</v>
      </c>
      <c r="D17" s="276"/>
      <c r="E17" s="5"/>
    </row>
    <row r="18" spans="1:5" ht="15.75" thickBot="1" x14ac:dyDescent="0.3">
      <c r="A18" s="40" t="s">
        <v>18</v>
      </c>
      <c r="B18" s="40"/>
      <c r="C18" s="275" t="s">
        <v>19</v>
      </c>
      <c r="D18" s="276"/>
      <c r="E18" s="41">
        <v>383</v>
      </c>
    </row>
    <row r="19" spans="1:5" x14ac:dyDescent="0.25">
      <c r="A19" s="42"/>
      <c r="B19" s="42"/>
      <c r="C19" s="42"/>
      <c r="D19" s="42"/>
      <c r="E19" s="42"/>
    </row>
    <row r="20" spans="1:5" x14ac:dyDescent="0.25">
      <c r="A20" s="37"/>
    </row>
    <row r="1053" spans="10860:10860" x14ac:dyDescent="0.25">
      <c r="PAR1053" s="43"/>
    </row>
  </sheetData>
  <mergeCells count="22">
    <mergeCell ref="A1:A12"/>
    <mergeCell ref="B1:B9"/>
    <mergeCell ref="C1:E1"/>
    <mergeCell ref="C2:E2"/>
    <mergeCell ref="C3:E3"/>
    <mergeCell ref="C4:E4"/>
    <mergeCell ref="C5:E5"/>
    <mergeCell ref="D6:E6"/>
    <mergeCell ref="D7:E7"/>
    <mergeCell ref="C8:E8"/>
    <mergeCell ref="A13:A15"/>
    <mergeCell ref="B13:B15"/>
    <mergeCell ref="C13:D13"/>
    <mergeCell ref="C14:D14"/>
    <mergeCell ref="C15:D15"/>
    <mergeCell ref="C16:D16"/>
    <mergeCell ref="C17:D17"/>
    <mergeCell ref="C18:D18"/>
    <mergeCell ref="C9:E9"/>
    <mergeCell ref="C10:E10"/>
    <mergeCell ref="C11:D11"/>
    <mergeCell ref="C12:D12"/>
  </mergeCells>
  <hyperlinks>
    <hyperlink ref="E18"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hyperlink ref="B12" location="Par1053" tooltip="&lt;1&gt; Указывается дата утверждения Плана." display="Par1053"/>
  </hyperlinks>
  <pageMargins left="0.7" right="0.7" top="0.75" bottom="0.75" header="0.3" footer="0.3"/>
  <pageSetup paperSize="9" scale="6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7" workbookViewId="0">
      <selection activeCell="M18" sqref="M18"/>
    </sheetView>
  </sheetViews>
  <sheetFormatPr defaultRowHeight="15" x14ac:dyDescent="0.25"/>
  <cols>
    <col min="1" max="1" width="23.85546875" style="66" customWidth="1"/>
    <col min="2" max="7" width="9.140625" style="66"/>
    <col min="8" max="8" width="20.140625" style="66" customWidth="1"/>
    <col min="9" max="9" width="16.140625" style="66" customWidth="1"/>
    <col min="10" max="10" width="17.5703125" style="66" customWidth="1"/>
    <col min="11" max="16384" width="9.140625" style="66"/>
  </cols>
  <sheetData>
    <row r="1" spans="1:10" ht="18.75" x14ac:dyDescent="0.3">
      <c r="B1" s="67" t="s">
        <v>262</v>
      </c>
    </row>
    <row r="3" spans="1:10" ht="15.75" x14ac:dyDescent="0.25">
      <c r="A3" s="68"/>
      <c r="B3" s="69">
        <v>1</v>
      </c>
      <c r="C3" s="70" t="s">
        <v>263</v>
      </c>
      <c r="D3" s="71"/>
      <c r="E3" s="72"/>
      <c r="F3" s="71"/>
      <c r="G3" s="71"/>
      <c r="H3" s="71"/>
      <c r="I3" s="68"/>
      <c r="J3" s="68"/>
    </row>
    <row r="4" spans="1:10" ht="15.75" x14ac:dyDescent="0.25">
      <c r="A4" s="68"/>
      <c r="B4" s="71"/>
      <c r="C4" s="70" t="s">
        <v>264</v>
      </c>
      <c r="D4" s="71"/>
      <c r="E4" s="72"/>
      <c r="F4" s="71"/>
      <c r="G4" s="71"/>
      <c r="H4" s="71"/>
      <c r="I4" s="68"/>
      <c r="J4" s="68"/>
    </row>
    <row r="5" spans="1:10" ht="15.75" x14ac:dyDescent="0.25">
      <c r="A5" s="68"/>
      <c r="B5" s="71"/>
      <c r="C5" s="70"/>
      <c r="D5" s="71"/>
      <c r="E5" s="72"/>
      <c r="F5" s="71"/>
      <c r="G5" s="71"/>
      <c r="H5" s="71"/>
      <c r="I5" s="68"/>
      <c r="J5" s="68"/>
    </row>
    <row r="6" spans="1:10" x14ac:dyDescent="0.25">
      <c r="A6" s="73" t="s">
        <v>265</v>
      </c>
      <c r="B6" s="281"/>
      <c r="C6" s="281"/>
      <c r="D6" s="281"/>
      <c r="E6" s="281"/>
      <c r="F6" s="281"/>
      <c r="G6" s="281"/>
      <c r="H6" s="281"/>
      <c r="I6" s="73" t="s">
        <v>266</v>
      </c>
      <c r="J6" s="68"/>
    </row>
    <row r="7" spans="1:10" ht="15.75" x14ac:dyDescent="0.25">
      <c r="A7" s="73"/>
      <c r="B7" s="282" t="s">
        <v>267</v>
      </c>
      <c r="C7" s="283"/>
      <c r="D7" s="283"/>
      <c r="E7" s="283"/>
      <c r="F7" s="283"/>
      <c r="G7" s="283"/>
      <c r="H7" s="284"/>
      <c r="I7" s="74">
        <v>584028</v>
      </c>
      <c r="J7" s="68"/>
    </row>
    <row r="8" spans="1:10" ht="15.75" x14ac:dyDescent="0.25">
      <c r="A8" s="75"/>
      <c r="B8" s="285" t="s">
        <v>268</v>
      </c>
      <c r="C8" s="286"/>
      <c r="D8" s="286"/>
      <c r="E8" s="286"/>
      <c r="F8" s="286"/>
      <c r="G8" s="286"/>
      <c r="H8" s="286"/>
      <c r="I8" s="76">
        <f>I7/1.302</f>
        <v>448562.2119815668</v>
      </c>
      <c r="J8" s="68"/>
    </row>
    <row r="9" spans="1:10" x14ac:dyDescent="0.25">
      <c r="A9" s="77">
        <v>1</v>
      </c>
      <c r="B9" s="287" t="s">
        <v>269</v>
      </c>
      <c r="C9" s="287"/>
      <c r="D9" s="287"/>
      <c r="E9" s="287"/>
      <c r="F9" s="287"/>
      <c r="G9" s="287"/>
      <c r="H9" s="287"/>
      <c r="I9" s="78"/>
      <c r="J9" s="68"/>
    </row>
    <row r="10" spans="1:10" ht="15.75" x14ac:dyDescent="0.25">
      <c r="A10" s="77" t="s">
        <v>270</v>
      </c>
      <c r="B10" s="280" t="s">
        <v>271</v>
      </c>
      <c r="C10" s="280"/>
      <c r="D10" s="280"/>
      <c r="E10" s="280"/>
      <c r="F10" s="280"/>
      <c r="G10" s="280"/>
      <c r="H10" s="280"/>
      <c r="I10" s="76">
        <f>I8*22%</f>
        <v>98683.686635944701</v>
      </c>
      <c r="J10" s="79"/>
    </row>
    <row r="11" spans="1:10" ht="17.25" customHeight="1" x14ac:dyDescent="0.25">
      <c r="A11" s="77" t="s">
        <v>272</v>
      </c>
      <c r="B11" s="287" t="s">
        <v>273</v>
      </c>
      <c r="C11" s="287"/>
      <c r="D11" s="287"/>
      <c r="E11" s="287"/>
      <c r="F11" s="287"/>
      <c r="G11" s="287"/>
      <c r="H11" s="287"/>
      <c r="I11" s="80"/>
      <c r="J11" s="81"/>
    </row>
    <row r="12" spans="1:10" ht="30" customHeight="1" x14ac:dyDescent="0.25">
      <c r="A12" s="77" t="s">
        <v>274</v>
      </c>
      <c r="B12" s="280" t="s">
        <v>275</v>
      </c>
      <c r="C12" s="280"/>
      <c r="D12" s="280"/>
      <c r="E12" s="280"/>
      <c r="F12" s="280"/>
      <c r="G12" s="280"/>
      <c r="H12" s="280"/>
      <c r="I12" s="80"/>
      <c r="J12" s="81"/>
    </row>
    <row r="13" spans="1:10" ht="15.75" x14ac:dyDescent="0.25">
      <c r="A13" s="77">
        <v>2</v>
      </c>
      <c r="B13" s="287" t="s">
        <v>276</v>
      </c>
      <c r="C13" s="287"/>
      <c r="D13" s="287"/>
      <c r="E13" s="287"/>
      <c r="F13" s="287"/>
      <c r="G13" s="287"/>
      <c r="H13" s="287"/>
      <c r="I13" s="80"/>
      <c r="J13" s="81"/>
    </row>
    <row r="14" spans="1:10" ht="15.75" x14ac:dyDescent="0.25">
      <c r="A14" s="77" t="s">
        <v>277</v>
      </c>
      <c r="B14" s="280" t="s">
        <v>278</v>
      </c>
      <c r="C14" s="280"/>
      <c r="D14" s="280"/>
      <c r="E14" s="280"/>
      <c r="F14" s="280"/>
      <c r="G14" s="280"/>
      <c r="H14" s="280"/>
      <c r="I14" s="80">
        <f>I8*2.9%</f>
        <v>13008.304147465436</v>
      </c>
      <c r="J14" s="79"/>
    </row>
    <row r="15" spans="1:10" ht="24" customHeight="1" x14ac:dyDescent="0.25">
      <c r="A15" s="77" t="s">
        <v>279</v>
      </c>
      <c r="B15" s="287" t="s">
        <v>280</v>
      </c>
      <c r="C15" s="287"/>
      <c r="D15" s="287"/>
      <c r="E15" s="287"/>
      <c r="F15" s="287"/>
      <c r="G15" s="287"/>
      <c r="H15" s="287"/>
      <c r="I15" s="80"/>
      <c r="J15" s="81"/>
    </row>
    <row r="16" spans="1:10" ht="32.25" customHeight="1" x14ac:dyDescent="0.25">
      <c r="A16" s="82" t="s">
        <v>281</v>
      </c>
      <c r="B16" s="280" t="s">
        <v>282</v>
      </c>
      <c r="C16" s="280"/>
      <c r="D16" s="280"/>
      <c r="E16" s="280"/>
      <c r="F16" s="280"/>
      <c r="G16" s="280"/>
      <c r="H16" s="280"/>
      <c r="I16" s="80">
        <f>I8*0.2%</f>
        <v>897.12442396313361</v>
      </c>
      <c r="J16" s="79"/>
    </row>
    <row r="17" spans="1:10" ht="31.5" customHeight="1" x14ac:dyDescent="0.25">
      <c r="A17" s="77" t="s">
        <v>283</v>
      </c>
      <c r="B17" s="280" t="s">
        <v>284</v>
      </c>
      <c r="C17" s="280"/>
      <c r="D17" s="280"/>
      <c r="E17" s="280"/>
      <c r="F17" s="280"/>
      <c r="G17" s="280"/>
      <c r="H17" s="280"/>
      <c r="I17" s="80"/>
      <c r="J17" s="81"/>
    </row>
    <row r="18" spans="1:10" ht="32.25" customHeight="1" x14ac:dyDescent="0.25">
      <c r="A18" s="77" t="s">
        <v>285</v>
      </c>
      <c r="B18" s="280" t="s">
        <v>286</v>
      </c>
      <c r="C18" s="280"/>
      <c r="D18" s="280"/>
      <c r="E18" s="280"/>
      <c r="F18" s="280"/>
      <c r="G18" s="280"/>
      <c r="H18" s="280"/>
      <c r="I18" s="80"/>
      <c r="J18" s="81"/>
    </row>
    <row r="19" spans="1:10" ht="33.75" customHeight="1" x14ac:dyDescent="0.25">
      <c r="A19" s="77">
        <v>3</v>
      </c>
      <c r="B19" s="280" t="s">
        <v>287</v>
      </c>
      <c r="C19" s="280"/>
      <c r="D19" s="280"/>
      <c r="E19" s="280"/>
      <c r="F19" s="280"/>
      <c r="G19" s="280"/>
      <c r="H19" s="280"/>
      <c r="I19" s="80">
        <f>I8*5.1%</f>
        <v>22876.672811059907</v>
      </c>
      <c r="J19" s="79"/>
    </row>
    <row r="20" spans="1:10" ht="15.75" x14ac:dyDescent="0.25">
      <c r="A20" s="77"/>
      <c r="B20" s="288" t="s">
        <v>288</v>
      </c>
      <c r="C20" s="288"/>
      <c r="D20" s="288"/>
      <c r="E20" s="288"/>
      <c r="F20" s="288"/>
      <c r="G20" s="288"/>
      <c r="H20" s="288"/>
      <c r="I20" s="83">
        <f>SUM(I10:I19)</f>
        <v>135465.78801843317</v>
      </c>
      <c r="J20" s="84"/>
    </row>
    <row r="21" spans="1:10" x14ac:dyDescent="0.25">
      <c r="A21" s="68"/>
      <c r="B21" s="289"/>
      <c r="C21" s="289"/>
      <c r="D21" s="289"/>
      <c r="E21" s="289"/>
      <c r="F21" s="289"/>
      <c r="G21" s="289"/>
      <c r="H21" s="289"/>
      <c r="I21" s="68"/>
      <c r="J21" s="84"/>
    </row>
    <row r="22" spans="1:10" ht="15.75" x14ac:dyDescent="0.25">
      <c r="A22" s="70"/>
      <c r="B22" s="70" t="s">
        <v>289</v>
      </c>
      <c r="C22" s="70"/>
      <c r="D22" s="70"/>
      <c r="E22" s="85"/>
      <c r="F22" s="70"/>
      <c r="G22" s="70"/>
      <c r="H22" s="70"/>
      <c r="I22" s="70"/>
      <c r="J22" s="86"/>
    </row>
    <row r="23" spans="1:10" ht="15.75" x14ac:dyDescent="0.25">
      <c r="A23" s="70"/>
      <c r="B23" s="70"/>
      <c r="C23" s="70"/>
      <c r="D23" s="70"/>
      <c r="E23" s="85"/>
      <c r="F23" s="70"/>
      <c r="G23" s="70"/>
      <c r="H23" s="70"/>
      <c r="I23" s="70"/>
      <c r="J23" s="84"/>
    </row>
    <row r="24" spans="1:10" x14ac:dyDescent="0.25">
      <c r="A24" s="68"/>
      <c r="B24" s="68"/>
      <c r="C24" s="68"/>
      <c r="D24" s="68"/>
      <c r="E24" s="87"/>
      <c r="F24" s="68"/>
      <c r="G24" s="68"/>
      <c r="H24" s="68"/>
      <c r="I24" s="68"/>
      <c r="J24" s="84"/>
    </row>
    <row r="25" spans="1:10" ht="29.25" customHeight="1" x14ac:dyDescent="0.25">
      <c r="A25" s="88" t="s">
        <v>265</v>
      </c>
      <c r="B25" s="281" t="s">
        <v>20</v>
      </c>
      <c r="C25" s="281"/>
      <c r="D25" s="281"/>
      <c r="E25" s="281" t="s">
        <v>290</v>
      </c>
      <c r="F25" s="281"/>
      <c r="G25" s="290" t="s">
        <v>291</v>
      </c>
      <c r="H25" s="290"/>
      <c r="I25" s="89" t="s">
        <v>266</v>
      </c>
      <c r="J25" s="84"/>
    </row>
    <row r="26" spans="1:10" x14ac:dyDescent="0.25">
      <c r="A26" s="75">
        <v>1</v>
      </c>
      <c r="B26" s="281">
        <v>2</v>
      </c>
      <c r="C26" s="281"/>
      <c r="D26" s="281"/>
      <c r="E26" s="281">
        <v>3</v>
      </c>
      <c r="F26" s="281"/>
      <c r="G26" s="290">
        <v>4</v>
      </c>
      <c r="H26" s="290"/>
      <c r="I26" s="89"/>
      <c r="J26" s="84"/>
    </row>
    <row r="27" spans="1:10" x14ac:dyDescent="0.25">
      <c r="A27" s="75" t="s">
        <v>292</v>
      </c>
      <c r="B27" s="291"/>
      <c r="C27" s="291"/>
      <c r="D27" s="291"/>
      <c r="E27" s="281"/>
      <c r="F27" s="281"/>
      <c r="G27" s="290"/>
      <c r="H27" s="290"/>
      <c r="I27" s="90">
        <v>1589160</v>
      </c>
      <c r="J27" s="84"/>
    </row>
    <row r="28" spans="1:10" x14ac:dyDescent="0.25">
      <c r="A28" s="75"/>
      <c r="B28" s="291"/>
      <c r="C28" s="291"/>
      <c r="D28" s="291"/>
      <c r="E28" s="281"/>
      <c r="F28" s="281"/>
      <c r="G28" s="290"/>
      <c r="H28" s="290"/>
      <c r="I28" s="91"/>
      <c r="J28" s="84"/>
    </row>
    <row r="29" spans="1:10" x14ac:dyDescent="0.25">
      <c r="A29" s="75"/>
      <c r="B29" s="291"/>
      <c r="C29" s="291"/>
      <c r="D29" s="291"/>
      <c r="E29" s="281"/>
      <c r="F29" s="281"/>
      <c r="G29" s="290"/>
      <c r="H29" s="290"/>
      <c r="I29" s="91"/>
      <c r="J29" s="84"/>
    </row>
    <row r="30" spans="1:10" x14ac:dyDescent="0.25">
      <c r="A30" s="75"/>
      <c r="B30" s="291"/>
      <c r="C30" s="291"/>
      <c r="D30" s="291"/>
      <c r="E30" s="281"/>
      <c r="F30" s="281"/>
      <c r="G30" s="290"/>
      <c r="H30" s="290"/>
      <c r="I30" s="91"/>
      <c r="J30" s="84"/>
    </row>
    <row r="31" spans="1:10" x14ac:dyDescent="0.25">
      <c r="A31" s="75"/>
      <c r="B31" s="291"/>
      <c r="C31" s="291"/>
      <c r="D31" s="291"/>
      <c r="E31" s="281"/>
      <c r="F31" s="281"/>
      <c r="G31" s="290"/>
      <c r="H31" s="290"/>
      <c r="I31" s="91"/>
      <c r="J31" s="84"/>
    </row>
    <row r="32" spans="1:10" x14ac:dyDescent="0.25">
      <c r="A32" s="75"/>
      <c r="B32" s="291"/>
      <c r="C32" s="291"/>
      <c r="D32" s="291"/>
      <c r="E32" s="281"/>
      <c r="F32" s="281"/>
      <c r="G32" s="290"/>
      <c r="H32" s="290"/>
      <c r="I32" s="91"/>
      <c r="J32" s="84"/>
    </row>
    <row r="33" spans="1:10" x14ac:dyDescent="0.25">
      <c r="A33" s="75"/>
      <c r="B33" s="281" t="s">
        <v>288</v>
      </c>
      <c r="C33" s="281"/>
      <c r="D33" s="281"/>
      <c r="E33" s="281" t="s">
        <v>35</v>
      </c>
      <c r="F33" s="281"/>
      <c r="G33" s="290" t="s">
        <v>35</v>
      </c>
      <c r="H33" s="290"/>
      <c r="I33" s="92">
        <f>SUM(I27:I32)</f>
        <v>1589160</v>
      </c>
      <c r="J33" s="84"/>
    </row>
  </sheetData>
  <mergeCells count="43">
    <mergeCell ref="B32:D32"/>
    <mergeCell ref="E32:F32"/>
    <mergeCell ref="G32:H32"/>
    <mergeCell ref="B33:D33"/>
    <mergeCell ref="E33:F33"/>
    <mergeCell ref="G33:H33"/>
    <mergeCell ref="B30:D30"/>
    <mergeCell ref="E30:F30"/>
    <mergeCell ref="G30:H30"/>
    <mergeCell ref="B31:D31"/>
    <mergeCell ref="E31:F31"/>
    <mergeCell ref="G31:H31"/>
    <mergeCell ref="B28:D28"/>
    <mergeCell ref="E28:F28"/>
    <mergeCell ref="G28:H28"/>
    <mergeCell ref="B29:D29"/>
    <mergeCell ref="E29:F29"/>
    <mergeCell ref="G29:H29"/>
    <mergeCell ref="B26:D26"/>
    <mergeCell ref="E26:F26"/>
    <mergeCell ref="G26:H26"/>
    <mergeCell ref="B27:D27"/>
    <mergeCell ref="E27:F27"/>
    <mergeCell ref="G27:H27"/>
    <mergeCell ref="B18:H18"/>
    <mergeCell ref="B19:H19"/>
    <mergeCell ref="B20:H20"/>
    <mergeCell ref="B21:H21"/>
    <mergeCell ref="B25:D25"/>
    <mergeCell ref="E25:F25"/>
    <mergeCell ref="G25:H25"/>
    <mergeCell ref="B17:H17"/>
    <mergeCell ref="B6:H6"/>
    <mergeCell ref="B7:H7"/>
    <mergeCell ref="B8:H8"/>
    <mergeCell ref="B9:H9"/>
    <mergeCell ref="B10:H10"/>
    <mergeCell ref="B11:H11"/>
    <mergeCell ref="B12:H12"/>
    <mergeCell ref="B13:H13"/>
    <mergeCell ref="B14:H14"/>
    <mergeCell ref="B15:H15"/>
    <mergeCell ref="B16:H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110"/>
  <sheetViews>
    <sheetView tabSelected="1" zoomScaleNormal="100" zoomScaleSheetLayoutView="115" workbookViewId="0">
      <pane xSplit="2" ySplit="7" topLeftCell="C47" activePane="bottomRight" state="frozen"/>
      <selection pane="topRight" activeCell="C1" sqref="C1"/>
      <selection pane="bottomLeft" activeCell="A8" sqref="A8"/>
      <selection pane="bottomRight" activeCell="H13" sqref="A11:H13"/>
    </sheetView>
  </sheetViews>
  <sheetFormatPr defaultRowHeight="15" x14ac:dyDescent="0.25"/>
  <cols>
    <col min="1" max="1" width="42" style="3" customWidth="1"/>
    <col min="2" max="2" width="9.140625" style="3"/>
    <col min="3" max="3" width="11.7109375" style="3" customWidth="1"/>
    <col min="4" max="4" width="9.140625" style="3" customWidth="1"/>
    <col min="5" max="5" width="20.28515625" style="3" customWidth="1"/>
    <col min="6" max="6" width="15.7109375" style="3" customWidth="1"/>
    <col min="7" max="7" width="15.28515625" style="3" customWidth="1"/>
    <col min="8" max="8" width="16.28515625" style="3" customWidth="1"/>
    <col min="9" max="9" width="15" style="3" customWidth="1"/>
    <col min="10" max="10" width="18.85546875" style="3" customWidth="1"/>
    <col min="11" max="11" width="20.42578125" style="3" customWidth="1"/>
    <col min="12" max="12" width="9.140625" style="3"/>
    <col min="13" max="13" width="15.7109375" style="3" bestFit="1" customWidth="1"/>
    <col min="14" max="14" width="15.42578125" style="3" customWidth="1"/>
    <col min="15" max="15" width="16.5703125" style="3" customWidth="1"/>
    <col min="16" max="16384" width="9.140625" style="3"/>
  </cols>
  <sheetData>
    <row r="2" spans="1:15" x14ac:dyDescent="0.25">
      <c r="J2" s="238"/>
      <c r="K2" s="238"/>
    </row>
    <row r="3" spans="1:15" ht="15.75" thickBot="1" x14ac:dyDescent="0.3">
      <c r="J3" s="237"/>
      <c r="K3" s="237"/>
    </row>
    <row r="4" spans="1:15" ht="15.75" thickBot="1" x14ac:dyDescent="0.3">
      <c r="A4" s="296" t="s">
        <v>20</v>
      </c>
      <c r="B4" s="296" t="s">
        <v>21</v>
      </c>
      <c r="C4" s="311" t="s">
        <v>22</v>
      </c>
      <c r="D4" s="311" t="s">
        <v>23</v>
      </c>
      <c r="E4" s="314" t="s">
        <v>24</v>
      </c>
      <c r="F4" s="315"/>
      <c r="G4" s="315"/>
      <c r="H4" s="315"/>
      <c r="I4" s="315"/>
      <c r="J4" s="315"/>
      <c r="K4" s="315"/>
      <c r="L4" s="316"/>
    </row>
    <row r="5" spans="1:15" ht="15.75" thickBot="1" x14ac:dyDescent="0.3">
      <c r="A5" s="310"/>
      <c r="B5" s="310"/>
      <c r="C5" s="312"/>
      <c r="D5" s="312"/>
      <c r="E5" s="199" t="s">
        <v>415</v>
      </c>
      <c r="F5" s="317" t="s">
        <v>25</v>
      </c>
      <c r="G5" s="318"/>
      <c r="H5" s="318"/>
      <c r="I5" s="319"/>
      <c r="J5" s="199" t="s">
        <v>471</v>
      </c>
      <c r="K5" s="199" t="s">
        <v>495</v>
      </c>
      <c r="L5" s="296" t="s">
        <v>26</v>
      </c>
    </row>
    <row r="6" spans="1:15" ht="77.25" thickBot="1" x14ac:dyDescent="0.3">
      <c r="A6" s="297"/>
      <c r="B6" s="297"/>
      <c r="C6" s="313"/>
      <c r="D6" s="313"/>
      <c r="E6" s="191" t="s">
        <v>27</v>
      </c>
      <c r="F6" s="1" t="s">
        <v>28</v>
      </c>
      <c r="G6" s="207" t="s">
        <v>29</v>
      </c>
      <c r="H6" s="1" t="s">
        <v>30</v>
      </c>
      <c r="I6" s="1" t="s">
        <v>31</v>
      </c>
      <c r="J6" s="191" t="s">
        <v>32</v>
      </c>
      <c r="K6" s="191" t="s">
        <v>33</v>
      </c>
      <c r="L6" s="297"/>
      <c r="N6" s="262"/>
    </row>
    <row r="7" spans="1:15" ht="15.75" thickBot="1" x14ac:dyDescent="0.3">
      <c r="A7" s="4">
        <v>1</v>
      </c>
      <c r="B7" s="1">
        <v>2</v>
      </c>
      <c r="C7" s="1">
        <v>3</v>
      </c>
      <c r="D7" s="1">
        <v>4</v>
      </c>
      <c r="E7" s="191">
        <v>5</v>
      </c>
      <c r="F7" s="5">
        <v>6</v>
      </c>
      <c r="G7" s="207">
        <v>7</v>
      </c>
      <c r="H7" s="5"/>
      <c r="I7" s="1">
        <v>8</v>
      </c>
      <c r="J7" s="191">
        <v>9</v>
      </c>
      <c r="K7" s="191">
        <v>10</v>
      </c>
      <c r="L7" s="1">
        <v>11</v>
      </c>
    </row>
    <row r="8" spans="1:15" ht="30.75" thickBot="1" x14ac:dyDescent="0.3">
      <c r="A8" s="6" t="s">
        <v>34</v>
      </c>
      <c r="B8" s="1">
        <v>1</v>
      </c>
      <c r="C8" s="1" t="s">
        <v>35</v>
      </c>
      <c r="D8" s="1" t="s">
        <v>35</v>
      </c>
      <c r="E8" s="193">
        <f>F8+G8+H8+I8</f>
        <v>403432.37000000861</v>
      </c>
      <c r="F8" s="189">
        <f>F35-F10</f>
        <v>368159.53000000864</v>
      </c>
      <c r="G8" s="189">
        <f t="shared" ref="G8:I8" si="0">G35-G10</f>
        <v>35272.839999999967</v>
      </c>
      <c r="H8" s="189">
        <f t="shared" si="0"/>
        <v>0</v>
      </c>
      <c r="I8" s="189">
        <f t="shared" si="0"/>
        <v>0</v>
      </c>
      <c r="J8" s="192"/>
      <c r="K8" s="192"/>
      <c r="L8" s="5"/>
      <c r="N8" s="262">
        <f>J10-G10</f>
        <v>49848652.230000004</v>
      </c>
      <c r="O8" s="262">
        <f>K10-G10</f>
        <v>49854035.560000002</v>
      </c>
    </row>
    <row r="9" spans="1:15" ht="30.75" thickBot="1" x14ac:dyDescent="0.3">
      <c r="A9" s="6" t="s">
        <v>36</v>
      </c>
      <c r="B9" s="1">
        <v>2</v>
      </c>
      <c r="C9" s="1" t="s">
        <v>35</v>
      </c>
      <c r="D9" s="1" t="s">
        <v>35</v>
      </c>
      <c r="E9" s="193">
        <f>F9+G9+H9+I9</f>
        <v>0</v>
      </c>
      <c r="F9" s="189">
        <f>F8+F10-F35</f>
        <v>0</v>
      </c>
      <c r="G9" s="209">
        <f t="shared" ref="G9:K9" si="1">G8+G10-G35</f>
        <v>0</v>
      </c>
      <c r="H9" s="189">
        <f t="shared" si="1"/>
        <v>0</v>
      </c>
      <c r="I9" s="5">
        <f t="shared" si="1"/>
        <v>0</v>
      </c>
      <c r="J9" s="193">
        <f t="shared" si="1"/>
        <v>-1.9999966025352478E-3</v>
      </c>
      <c r="K9" s="193">
        <f t="shared" si="1"/>
        <v>-1.9999966025352478E-3</v>
      </c>
      <c r="L9" s="5"/>
      <c r="N9" s="3">
        <v>2026</v>
      </c>
      <c r="O9" s="3">
        <v>2027</v>
      </c>
    </row>
    <row r="10" spans="1:15" ht="15.75" thickBot="1" x14ac:dyDescent="0.3">
      <c r="A10" s="200" t="s">
        <v>37</v>
      </c>
      <c r="B10" s="201">
        <v>1000</v>
      </c>
      <c r="C10" s="201"/>
      <c r="D10" s="201"/>
      <c r="E10" s="202">
        <f>F10+G10+H10+I10</f>
        <v>64178336.349999994</v>
      </c>
      <c r="F10" s="202">
        <f>F11+F14+F18+F20+F25+F31</f>
        <v>51989997.949999996</v>
      </c>
      <c r="G10" s="202">
        <f t="shared" ref="G10:H10" si="2">G11+G14+G18+G20+G25+G31</f>
        <v>536968.4</v>
      </c>
      <c r="H10" s="202">
        <f t="shared" si="2"/>
        <v>11651370</v>
      </c>
      <c r="I10" s="203">
        <f>I11+I14+I18+I20+I25+I31</f>
        <v>0</v>
      </c>
      <c r="J10" s="202">
        <f>J11+J14+J18+J20+J25+J31</f>
        <v>50385620.630000003</v>
      </c>
      <c r="K10" s="202">
        <f>K11+K14+K18+K20+K25+K31</f>
        <v>50391003.960000001</v>
      </c>
      <c r="L10" s="203"/>
      <c r="M10" s="262"/>
      <c r="N10" s="262">
        <f>J10-G10-'РО  мунзадание 2026'!K41</f>
        <v>6509646.4200000018</v>
      </c>
      <c r="O10" s="262">
        <f>K10-G10-'РО  мунзадание 2027'!K41</f>
        <v>6868194.5600000024</v>
      </c>
    </row>
    <row r="11" spans="1:15" x14ac:dyDescent="0.25">
      <c r="A11" s="8" t="s">
        <v>38</v>
      </c>
      <c r="B11" s="296">
        <v>1100</v>
      </c>
      <c r="C11" s="296">
        <v>120</v>
      </c>
      <c r="D11" s="296"/>
      <c r="E11" s="294">
        <f>F11+G11+H11+I11</f>
        <v>0</v>
      </c>
      <c r="F11" s="292">
        <f>F13</f>
        <v>0</v>
      </c>
      <c r="G11" s="298">
        <f t="shared" ref="G11:I11" si="3">G13</f>
        <v>0</v>
      </c>
      <c r="H11" s="292">
        <f t="shared" si="3"/>
        <v>0</v>
      </c>
      <c r="I11" s="292">
        <f t="shared" si="3"/>
        <v>0</v>
      </c>
      <c r="J11" s="294">
        <f t="shared" ref="J11:K11" si="4">J13</f>
        <v>0</v>
      </c>
      <c r="K11" s="294">
        <f t="shared" si="4"/>
        <v>0</v>
      </c>
      <c r="L11" s="292"/>
    </row>
    <row r="12" spans="1:15" ht="15.75" thickBot="1" x14ac:dyDescent="0.3">
      <c r="A12" s="9" t="s">
        <v>39</v>
      </c>
      <c r="B12" s="297"/>
      <c r="C12" s="297"/>
      <c r="D12" s="297"/>
      <c r="E12" s="295"/>
      <c r="F12" s="293"/>
      <c r="G12" s="299"/>
      <c r="H12" s="293"/>
      <c r="I12" s="293"/>
      <c r="J12" s="295"/>
      <c r="K12" s="295"/>
      <c r="L12" s="293"/>
      <c r="N12" s="262">
        <f>J10-G10</f>
        <v>49848652.230000004</v>
      </c>
      <c r="O12" s="262">
        <f>K10-G10</f>
        <v>49854035.560000002</v>
      </c>
    </row>
    <row r="13" spans="1:15" ht="15.75" thickBot="1" x14ac:dyDescent="0.3">
      <c r="A13" s="10" t="s">
        <v>38</v>
      </c>
      <c r="B13" s="11">
        <v>1110</v>
      </c>
      <c r="C13" s="11"/>
      <c r="D13" s="11"/>
      <c r="E13" s="194">
        <f t="shared" ref="E13:E19" si="5">F13+G13+H13+I13</f>
        <v>0</v>
      </c>
      <c r="F13" s="12"/>
      <c r="G13" s="210"/>
      <c r="H13" s="12"/>
      <c r="I13" s="251"/>
      <c r="J13" s="194"/>
      <c r="K13" s="194"/>
      <c r="L13" s="12"/>
    </row>
    <row r="14" spans="1:15" ht="26.25" thickBot="1" x14ac:dyDescent="0.3">
      <c r="A14" s="9" t="s">
        <v>40</v>
      </c>
      <c r="B14" s="13">
        <v>1200</v>
      </c>
      <c r="C14" s="13">
        <v>130</v>
      </c>
      <c r="D14" s="13"/>
      <c r="E14" s="195">
        <f t="shared" si="5"/>
        <v>52526966.349999994</v>
      </c>
      <c r="F14" s="190">
        <f>F15+F16+F17</f>
        <v>51989997.949999996</v>
      </c>
      <c r="G14" s="211">
        <f t="shared" ref="G14:I14" si="6">G15+G16+G17</f>
        <v>536968.4</v>
      </c>
      <c r="H14" s="14">
        <f t="shared" si="6"/>
        <v>0</v>
      </c>
      <c r="I14" s="14">
        <f t="shared" si="6"/>
        <v>0</v>
      </c>
      <c r="J14" s="195">
        <f t="shared" ref="J14" si="7">J15+J16+J17</f>
        <v>50385620.630000003</v>
      </c>
      <c r="K14" s="195">
        <f t="shared" ref="K14" si="8">K15+K16+K17</f>
        <v>50391003.960000001</v>
      </c>
      <c r="L14" s="14"/>
    </row>
    <row r="15" spans="1:15" ht="15.75" thickBot="1" x14ac:dyDescent="0.3">
      <c r="A15" s="10" t="s">
        <v>38</v>
      </c>
      <c r="B15" s="1">
        <v>1210</v>
      </c>
      <c r="C15" s="1">
        <v>130</v>
      </c>
      <c r="D15" s="1"/>
      <c r="E15" s="193">
        <f t="shared" si="5"/>
        <v>0</v>
      </c>
      <c r="F15" s="189"/>
      <c r="G15" s="209"/>
      <c r="H15" s="5">
        <v>0</v>
      </c>
      <c r="I15" s="5"/>
      <c r="J15" s="197"/>
      <c r="K15" s="197"/>
      <c r="L15" s="5"/>
    </row>
    <row r="16" spans="1:15" ht="15.75" thickBot="1" x14ac:dyDescent="0.3">
      <c r="A16" s="256" t="s">
        <v>492</v>
      </c>
      <c r="B16" s="1">
        <v>1220</v>
      </c>
      <c r="C16" s="1">
        <v>130</v>
      </c>
      <c r="D16" s="1"/>
      <c r="E16" s="193">
        <f t="shared" si="5"/>
        <v>52526966.349999994</v>
      </c>
      <c r="F16" s="196">
        <f>51965784.69+24213.26</f>
        <v>51989997.949999996</v>
      </c>
      <c r="G16" s="209">
        <v>536968.4</v>
      </c>
      <c r="H16" s="271"/>
      <c r="I16" s="5"/>
      <c r="J16" s="197">
        <f>'РО  мунзадание 2026'!K41+500000+6546614.82</f>
        <v>50385620.630000003</v>
      </c>
      <c r="K16" s="197">
        <f>'РО  мунзадание 2027'!K41+500000+6905162.96</f>
        <v>50391003.960000001</v>
      </c>
      <c r="L16" s="5"/>
    </row>
    <row r="17" spans="1:12" ht="15.75" thickBot="1" x14ac:dyDescent="0.3">
      <c r="A17" s="256"/>
      <c r="B17" s="1">
        <v>1230</v>
      </c>
      <c r="C17" s="1">
        <v>130</v>
      </c>
      <c r="D17" s="1"/>
      <c r="E17" s="193"/>
      <c r="F17" s="223"/>
      <c r="G17" s="209"/>
      <c r="H17" s="5"/>
      <c r="I17" s="5"/>
      <c r="J17" s="197"/>
      <c r="K17" s="197"/>
      <c r="L17" s="5"/>
    </row>
    <row r="18" spans="1:12" ht="26.25" thickBot="1" x14ac:dyDescent="0.3">
      <c r="A18" s="9" t="s">
        <v>41</v>
      </c>
      <c r="B18" s="1">
        <v>1300</v>
      </c>
      <c r="C18" s="1">
        <v>140</v>
      </c>
      <c r="D18" s="1"/>
      <c r="E18" s="192">
        <f t="shared" si="5"/>
        <v>0</v>
      </c>
      <c r="F18" s="5">
        <f>F19</f>
        <v>0</v>
      </c>
      <c r="G18" s="208">
        <f t="shared" ref="G18:I18" si="9">G19</f>
        <v>0</v>
      </c>
      <c r="H18" s="5">
        <f t="shared" si="9"/>
        <v>0</v>
      </c>
      <c r="I18" s="5">
        <f t="shared" si="9"/>
        <v>0</v>
      </c>
      <c r="J18" s="192">
        <f t="shared" ref="J18" si="10">J19</f>
        <v>0</v>
      </c>
      <c r="K18" s="192">
        <f t="shared" ref="K18" si="11">K19</f>
        <v>0</v>
      </c>
      <c r="L18" s="5"/>
    </row>
    <row r="19" spans="1:12" ht="15.75" thickBot="1" x14ac:dyDescent="0.3">
      <c r="A19" s="10" t="s">
        <v>38</v>
      </c>
      <c r="B19" s="11">
        <v>1310</v>
      </c>
      <c r="C19" s="11">
        <v>140</v>
      </c>
      <c r="D19" s="11"/>
      <c r="E19" s="194">
        <f t="shared" si="5"/>
        <v>0</v>
      </c>
      <c r="F19" s="12"/>
      <c r="G19" s="210"/>
      <c r="H19" s="12"/>
      <c r="I19" s="12"/>
      <c r="J19" s="194"/>
      <c r="K19" s="194"/>
      <c r="L19" s="12"/>
    </row>
    <row r="20" spans="1:12" ht="15.75" thickBot="1" x14ac:dyDescent="0.3">
      <c r="A20" s="257" t="s">
        <v>493</v>
      </c>
      <c r="B20" s="13">
        <v>1400</v>
      </c>
      <c r="C20" s="13">
        <v>150</v>
      </c>
      <c r="D20" s="13"/>
      <c r="E20" s="260">
        <f t="shared" ref="E20" si="12">E21+E23+E24</f>
        <v>11651370</v>
      </c>
      <c r="F20" s="14">
        <f>F21+F23+F24</f>
        <v>0</v>
      </c>
      <c r="G20" s="272">
        <f t="shared" ref="G20:K20" si="13">G21+G23+G24</f>
        <v>0</v>
      </c>
      <c r="H20" s="190">
        <f t="shared" si="13"/>
        <v>11651370</v>
      </c>
      <c r="I20" s="14">
        <f t="shared" si="13"/>
        <v>0</v>
      </c>
      <c r="J20" s="195">
        <f>J21+J23+J24</f>
        <v>0</v>
      </c>
      <c r="K20" s="195">
        <f t="shared" si="13"/>
        <v>0</v>
      </c>
      <c r="L20" s="14"/>
    </row>
    <row r="21" spans="1:12" x14ac:dyDescent="0.25">
      <c r="A21" s="15" t="s">
        <v>38</v>
      </c>
      <c r="B21" s="296">
        <v>1410</v>
      </c>
      <c r="C21" s="296">
        <v>150</v>
      </c>
      <c r="D21" s="296">
        <v>152</v>
      </c>
      <c r="E21" s="320">
        <f t="shared" ref="E21:E31" si="14">F21+G21+H21+I21</f>
        <v>11501370</v>
      </c>
      <c r="F21" s="292"/>
      <c r="G21" s="309"/>
      <c r="H21" s="323">
        <v>11501370</v>
      </c>
      <c r="I21" s="292"/>
      <c r="J21" s="302">
        <f>'РО субсидии 2026'!H119</f>
        <v>0</v>
      </c>
      <c r="K21" s="302">
        <f>'РО субсидии 2027'!H119</f>
        <v>0</v>
      </c>
      <c r="L21" s="292"/>
    </row>
    <row r="22" spans="1:12" ht="15.75" thickBot="1" x14ac:dyDescent="0.3">
      <c r="A22" s="10" t="s">
        <v>42</v>
      </c>
      <c r="B22" s="297"/>
      <c r="C22" s="297"/>
      <c r="D22" s="297"/>
      <c r="E22" s="321">
        <f t="shared" si="14"/>
        <v>0</v>
      </c>
      <c r="F22" s="293"/>
      <c r="G22" s="322"/>
      <c r="H22" s="293"/>
      <c r="I22" s="293"/>
      <c r="J22" s="295"/>
      <c r="K22" s="295"/>
      <c r="L22" s="293"/>
    </row>
    <row r="23" spans="1:12" ht="26.25" thickBot="1" x14ac:dyDescent="0.3">
      <c r="A23" s="10" t="s">
        <v>43</v>
      </c>
      <c r="B23" s="1">
        <v>1420</v>
      </c>
      <c r="C23" s="1">
        <v>150</v>
      </c>
      <c r="D23" s="1">
        <v>162</v>
      </c>
      <c r="E23" s="259">
        <f t="shared" si="14"/>
        <v>150000</v>
      </c>
      <c r="F23" s="5"/>
      <c r="G23" s="273"/>
      <c r="H23" s="196">
        <v>150000</v>
      </c>
      <c r="I23" s="5"/>
      <c r="J23" s="192"/>
      <c r="K23" s="192"/>
      <c r="L23" s="5"/>
    </row>
    <row r="24" spans="1:12" ht="15.75" thickBot="1" x14ac:dyDescent="0.3">
      <c r="A24" s="7" t="s">
        <v>494</v>
      </c>
      <c r="B24" s="258">
        <v>1430</v>
      </c>
      <c r="C24" s="258">
        <v>150</v>
      </c>
      <c r="D24" s="258">
        <v>155</v>
      </c>
      <c r="E24" s="259">
        <f t="shared" si="14"/>
        <v>0</v>
      </c>
      <c r="F24" s="5"/>
      <c r="G24" s="273"/>
      <c r="H24" s="5"/>
      <c r="I24" s="5"/>
      <c r="J24" s="259"/>
      <c r="K24" s="259"/>
      <c r="L24" s="5"/>
    </row>
    <row r="25" spans="1:12" ht="15.75" thickBot="1" x14ac:dyDescent="0.3">
      <c r="A25" s="9" t="s">
        <v>44</v>
      </c>
      <c r="B25" s="1">
        <v>1500</v>
      </c>
      <c r="C25" s="1">
        <v>180</v>
      </c>
      <c r="D25" s="1">
        <v>155</v>
      </c>
      <c r="E25" s="261">
        <f t="shared" si="14"/>
        <v>0</v>
      </c>
      <c r="F25" s="5">
        <f>F26+F27</f>
        <v>0</v>
      </c>
      <c r="G25" s="209">
        <f t="shared" ref="G25:I25" si="15">G26+G27</f>
        <v>0</v>
      </c>
      <c r="H25" s="5">
        <f t="shared" si="15"/>
        <v>0</v>
      </c>
      <c r="I25" s="5">
        <f t="shared" si="15"/>
        <v>0</v>
      </c>
      <c r="J25" s="193">
        <f t="shared" ref="J25" si="16">J26+J27</f>
        <v>0</v>
      </c>
      <c r="K25" s="193">
        <f t="shared" ref="K25" si="17">K26+K27</f>
        <v>0</v>
      </c>
      <c r="L25" s="5"/>
    </row>
    <row r="26" spans="1:12" ht="15.75" thickBot="1" x14ac:dyDescent="0.3">
      <c r="A26" s="10" t="s">
        <v>38</v>
      </c>
      <c r="B26" s="1"/>
      <c r="C26" s="1"/>
      <c r="D26" s="1"/>
      <c r="E26" s="193">
        <f t="shared" si="14"/>
        <v>0</v>
      </c>
      <c r="F26" s="5"/>
      <c r="G26" s="208"/>
      <c r="H26" s="5"/>
      <c r="I26" s="5"/>
      <c r="J26" s="192"/>
      <c r="K26" s="192"/>
      <c r="L26" s="5"/>
    </row>
    <row r="27" spans="1:12" ht="15.75" thickBot="1" x14ac:dyDescent="0.3">
      <c r="A27" s="7" t="s">
        <v>398</v>
      </c>
      <c r="B27" s="1"/>
      <c r="C27" s="1"/>
      <c r="D27" s="1"/>
      <c r="E27" s="193">
        <f t="shared" si="14"/>
        <v>0</v>
      </c>
      <c r="F27" s="5"/>
      <c r="G27" s="209"/>
      <c r="H27" s="5"/>
      <c r="I27" s="5"/>
      <c r="J27" s="197">
        <f>G27</f>
        <v>0</v>
      </c>
      <c r="K27" s="197">
        <f>G27</f>
        <v>0</v>
      </c>
      <c r="L27" s="5"/>
    </row>
    <row r="28" spans="1:12" ht="15.75" thickBot="1" x14ac:dyDescent="0.3">
      <c r="A28" s="9" t="s">
        <v>45</v>
      </c>
      <c r="B28" s="1">
        <v>1900</v>
      </c>
      <c r="C28" s="1"/>
      <c r="D28" s="1"/>
      <c r="E28" s="192">
        <f t="shared" si="14"/>
        <v>0</v>
      </c>
      <c r="F28" s="5"/>
      <c r="G28" s="208"/>
      <c r="H28" s="5"/>
      <c r="I28" s="5"/>
      <c r="J28" s="192"/>
      <c r="K28" s="192"/>
      <c r="L28" s="5"/>
    </row>
    <row r="29" spans="1:12" ht="15.75" thickBot="1" x14ac:dyDescent="0.3">
      <c r="A29" s="10" t="s">
        <v>38</v>
      </c>
      <c r="B29" s="1"/>
      <c r="C29" s="1"/>
      <c r="D29" s="1"/>
      <c r="E29" s="192">
        <f t="shared" si="14"/>
        <v>0</v>
      </c>
      <c r="F29" s="5"/>
      <c r="G29" s="208"/>
      <c r="H29" s="5"/>
      <c r="I29" s="5"/>
      <c r="J29" s="192"/>
      <c r="K29" s="192"/>
      <c r="L29" s="5"/>
    </row>
    <row r="30" spans="1:12" ht="15.75" thickBot="1" x14ac:dyDescent="0.3">
      <c r="A30" s="7"/>
      <c r="B30" s="1"/>
      <c r="C30" s="1"/>
      <c r="D30" s="1"/>
      <c r="E30" s="192">
        <f t="shared" si="14"/>
        <v>0</v>
      </c>
      <c r="F30" s="5"/>
      <c r="G30" s="208"/>
      <c r="H30" s="5"/>
      <c r="I30" s="5"/>
      <c r="J30" s="192"/>
      <c r="K30" s="192"/>
      <c r="L30" s="5"/>
    </row>
    <row r="31" spans="1:12" ht="15.75" thickBot="1" x14ac:dyDescent="0.3">
      <c r="A31" s="16" t="s">
        <v>46</v>
      </c>
      <c r="B31" s="1">
        <v>1980</v>
      </c>
      <c r="C31" s="1" t="s">
        <v>35</v>
      </c>
      <c r="D31" s="1"/>
      <c r="E31" s="192">
        <f t="shared" si="14"/>
        <v>0</v>
      </c>
      <c r="F31" s="5">
        <f>F32+F34</f>
        <v>0</v>
      </c>
      <c r="G31" s="208">
        <f t="shared" ref="G31:I31" si="18">G32+G34</f>
        <v>0</v>
      </c>
      <c r="H31" s="5">
        <f t="shared" si="18"/>
        <v>0</v>
      </c>
      <c r="I31" s="5">
        <f t="shared" si="18"/>
        <v>0</v>
      </c>
      <c r="J31" s="192">
        <f t="shared" ref="J31" si="19">J32+J34</f>
        <v>0</v>
      </c>
      <c r="K31" s="192">
        <f t="shared" ref="K31" si="20">K32+K34</f>
        <v>0</v>
      </c>
      <c r="L31" s="5"/>
    </row>
    <row r="32" spans="1:12" x14ac:dyDescent="0.25">
      <c r="A32" s="15" t="s">
        <v>47</v>
      </c>
      <c r="B32" s="296">
        <v>1981</v>
      </c>
      <c r="C32" s="296">
        <v>510</v>
      </c>
      <c r="D32" s="296"/>
      <c r="E32" s="294">
        <f t="shared" ref="E32:E33" si="21">F32+G32+H32+I32</f>
        <v>0</v>
      </c>
      <c r="F32" s="292"/>
      <c r="G32" s="298"/>
      <c r="H32" s="292"/>
      <c r="I32" s="292"/>
      <c r="J32" s="294"/>
      <c r="K32" s="294"/>
      <c r="L32" s="296" t="s">
        <v>35</v>
      </c>
    </row>
    <row r="33" spans="1:15" ht="39" thickBot="1" x14ac:dyDescent="0.3">
      <c r="A33" s="10" t="s">
        <v>48</v>
      </c>
      <c r="B33" s="297"/>
      <c r="C33" s="297"/>
      <c r="D33" s="297"/>
      <c r="E33" s="295">
        <f t="shared" si="21"/>
        <v>0</v>
      </c>
      <c r="F33" s="293"/>
      <c r="G33" s="299"/>
      <c r="H33" s="293"/>
      <c r="I33" s="293"/>
      <c r="J33" s="295"/>
      <c r="K33" s="295"/>
      <c r="L33" s="297"/>
      <c r="N33" s="3">
        <v>2026</v>
      </c>
      <c r="O33" s="3">
        <v>2027</v>
      </c>
    </row>
    <row r="34" spans="1:15" ht="15.75" thickBot="1" x14ac:dyDescent="0.3">
      <c r="A34" s="7"/>
      <c r="B34" s="1"/>
      <c r="C34" s="1"/>
      <c r="D34" s="1"/>
      <c r="E34" s="192">
        <f>F34+G34+H34+I34</f>
        <v>0</v>
      </c>
      <c r="F34" s="5"/>
      <c r="G34" s="208"/>
      <c r="H34" s="5"/>
      <c r="I34" s="5"/>
      <c r="J34" s="192"/>
      <c r="K34" s="192"/>
      <c r="L34" s="5"/>
    </row>
    <row r="35" spans="1:15" ht="15.75" thickBot="1" x14ac:dyDescent="0.3">
      <c r="A35" s="200" t="s">
        <v>49</v>
      </c>
      <c r="B35" s="201">
        <v>2000</v>
      </c>
      <c r="C35" s="201" t="s">
        <v>35</v>
      </c>
      <c r="D35" s="201"/>
      <c r="E35" s="202">
        <f>F35+G35+H35+I35</f>
        <v>64581768.720000006</v>
      </c>
      <c r="F35" s="205">
        <f>F36+F560+F56+F72</f>
        <v>52358157.480000004</v>
      </c>
      <c r="G35" s="205">
        <f>G36+G560+G56+G72</f>
        <v>572241.24</v>
      </c>
      <c r="H35" s="202">
        <f>H36+H560+H56+H72</f>
        <v>11651370</v>
      </c>
      <c r="I35" s="202">
        <v>0</v>
      </c>
      <c r="J35" s="202">
        <f>J36+J560+J56+J72</f>
        <v>50385620.631999999</v>
      </c>
      <c r="K35" s="202">
        <f>K36+K560+K56+K72</f>
        <v>50391003.961999997</v>
      </c>
      <c r="L35" s="203"/>
      <c r="N35" s="262">
        <f>J35-G35-'РО  мунзадание 2026'!K42</f>
        <v>-72241.240000002086</v>
      </c>
      <c r="O35" s="262">
        <f>K35-G35-'РО  мунзадание 2027'!K42</f>
        <v>-72241.240000002086</v>
      </c>
    </row>
    <row r="36" spans="1:15" ht="18.75" customHeight="1" x14ac:dyDescent="0.25">
      <c r="A36" s="8" t="s">
        <v>38</v>
      </c>
      <c r="B36" s="296">
        <v>2100</v>
      </c>
      <c r="C36" s="296" t="s">
        <v>35</v>
      </c>
      <c r="D36" s="296"/>
      <c r="E36" s="300">
        <f>F36+G36+H36+I36</f>
        <v>41007126.030000001</v>
      </c>
      <c r="F36" s="307">
        <f>F38+F40+F41+F42+F46+F49+F54</f>
        <v>36248646.030000001</v>
      </c>
      <c r="G36" s="305">
        <f t="shared" ref="G36:K36" si="22">G38+G40+G41+G42+G46+G49+G54</f>
        <v>500000</v>
      </c>
      <c r="H36" s="307">
        <f t="shared" si="22"/>
        <v>4258480</v>
      </c>
      <c r="I36" s="292"/>
      <c r="J36" s="300">
        <f t="shared" si="22"/>
        <v>35750879.629999995</v>
      </c>
      <c r="K36" s="300">
        <f t="shared" si="22"/>
        <v>35756262.960000001</v>
      </c>
      <c r="L36" s="296" t="s">
        <v>35</v>
      </c>
    </row>
    <row r="37" spans="1:15" ht="15.75" thickBot="1" x14ac:dyDescent="0.3">
      <c r="A37" s="9" t="s">
        <v>50</v>
      </c>
      <c r="B37" s="297"/>
      <c r="C37" s="297"/>
      <c r="D37" s="297"/>
      <c r="E37" s="301">
        <f t="shared" ref="E37:E39" si="23">F37+G37+H37+I37</f>
        <v>0</v>
      </c>
      <c r="F37" s="308"/>
      <c r="G37" s="306"/>
      <c r="H37" s="308"/>
      <c r="I37" s="293"/>
      <c r="J37" s="301"/>
      <c r="K37" s="301"/>
      <c r="L37" s="297"/>
    </row>
    <row r="38" spans="1:15" x14ac:dyDescent="0.25">
      <c r="A38" s="15" t="s">
        <v>38</v>
      </c>
      <c r="B38" s="296">
        <v>2110</v>
      </c>
      <c r="C38" s="296">
        <v>111</v>
      </c>
      <c r="D38" s="296"/>
      <c r="E38" s="300">
        <f>F38+G38+H38+I38</f>
        <v>31492158.23</v>
      </c>
      <c r="F38" s="307">
        <v>27833932.420000002</v>
      </c>
      <c r="G38" s="305">
        <v>384024.58</v>
      </c>
      <c r="H38" s="307">
        <v>3274201.23</v>
      </c>
      <c r="I38" s="292"/>
      <c r="J38" s="302">
        <f>'РО  мунзадание 2026'!I45+'РО субсидии 2026'!I45+384024</f>
        <v>27458432.317972347</v>
      </c>
      <c r="K38" s="302">
        <f>'РО  мунзадание 2027'!I45+'РО субсидии 2027'!I45+384024</f>
        <v>27462566.980030723</v>
      </c>
      <c r="L38" s="296" t="s">
        <v>35</v>
      </c>
    </row>
    <row r="39" spans="1:15" ht="15.75" thickBot="1" x14ac:dyDescent="0.3">
      <c r="A39" s="10" t="s">
        <v>51</v>
      </c>
      <c r="B39" s="297"/>
      <c r="C39" s="297"/>
      <c r="D39" s="297"/>
      <c r="E39" s="301">
        <f t="shared" si="23"/>
        <v>0</v>
      </c>
      <c r="F39" s="308"/>
      <c r="G39" s="306"/>
      <c r="H39" s="308"/>
      <c r="I39" s="293"/>
      <c r="J39" s="295"/>
      <c r="K39" s="295"/>
      <c r="L39" s="297"/>
    </row>
    <row r="40" spans="1:15" ht="26.25" thickBot="1" x14ac:dyDescent="0.3">
      <c r="A40" s="10" t="s">
        <v>52</v>
      </c>
      <c r="B40" s="1">
        <v>2120</v>
      </c>
      <c r="C40" s="1">
        <v>112</v>
      </c>
      <c r="D40" s="1"/>
      <c r="E40" s="193">
        <f>F40+G40+H40+I40</f>
        <v>0</v>
      </c>
      <c r="F40" s="5"/>
      <c r="G40" s="208"/>
      <c r="H40" s="5"/>
      <c r="I40" s="5"/>
      <c r="J40" s="192"/>
      <c r="K40" s="192"/>
      <c r="L40" s="1" t="s">
        <v>35</v>
      </c>
    </row>
    <row r="41" spans="1:15" ht="39" thickBot="1" x14ac:dyDescent="0.3">
      <c r="A41" s="10" t="s">
        <v>53</v>
      </c>
      <c r="B41" s="1">
        <v>2130</v>
      </c>
      <c r="C41" s="1">
        <v>113</v>
      </c>
      <c r="D41" s="1"/>
      <c r="E41" s="193">
        <f>F41+G41+H41+I41</f>
        <v>0</v>
      </c>
      <c r="F41" s="5"/>
      <c r="G41" s="208"/>
      <c r="H41" s="5"/>
      <c r="I41" s="5"/>
      <c r="J41" s="192"/>
      <c r="K41" s="192"/>
      <c r="L41" s="1" t="s">
        <v>35</v>
      </c>
    </row>
    <row r="42" spans="1:15" ht="51.75" thickBot="1" x14ac:dyDescent="0.3">
      <c r="A42" s="10" t="s">
        <v>54</v>
      </c>
      <c r="B42" s="1">
        <v>2140</v>
      </c>
      <c r="C42" s="1">
        <v>119</v>
      </c>
      <c r="D42" s="1"/>
      <c r="E42" s="193">
        <f>F42+G42+H42+I42</f>
        <v>9514967.7999999989</v>
      </c>
      <c r="F42" s="218">
        <f t="shared" ref="F42:K42" si="24">F43+F45</f>
        <v>8414713.6099999994</v>
      </c>
      <c r="G42" s="209">
        <f t="shared" si="24"/>
        <v>115975.42</v>
      </c>
      <c r="H42" s="218">
        <f t="shared" si="24"/>
        <v>984278.77</v>
      </c>
      <c r="I42" s="218">
        <f t="shared" si="24"/>
        <v>0</v>
      </c>
      <c r="J42" s="193">
        <f t="shared" si="24"/>
        <v>8292447.312027649</v>
      </c>
      <c r="K42" s="193">
        <f t="shared" si="24"/>
        <v>8293695.9799692789</v>
      </c>
      <c r="L42" s="1" t="s">
        <v>35</v>
      </c>
    </row>
    <row r="43" spans="1:15" x14ac:dyDescent="0.25">
      <c r="A43" s="17" t="s">
        <v>38</v>
      </c>
      <c r="B43" s="296">
        <v>2141</v>
      </c>
      <c r="C43" s="296">
        <v>119</v>
      </c>
      <c r="D43" s="296"/>
      <c r="E43" s="300">
        <f t="shared" ref="E43:E44" si="25">F43+G43+H43+I43</f>
        <v>9514967.7999999989</v>
      </c>
      <c r="F43" s="307">
        <v>8414713.6099999994</v>
      </c>
      <c r="G43" s="309">
        <v>115975.42</v>
      </c>
      <c r="H43" s="307">
        <v>984278.77</v>
      </c>
      <c r="I43" s="292"/>
      <c r="J43" s="300">
        <f>'РО  мунзадание 2026'!I57+'РО субсидии 2026'!I57+115976</f>
        <v>8292447.312027649</v>
      </c>
      <c r="K43" s="300">
        <f>'РО  мунзадание 2027'!I57+'РО субсидии 2027'!I57+115976</f>
        <v>8293695.9799692789</v>
      </c>
      <c r="L43" s="296" t="s">
        <v>35</v>
      </c>
    </row>
    <row r="44" spans="1:15" ht="15.75" thickBot="1" x14ac:dyDescent="0.3">
      <c r="A44" s="18" t="s">
        <v>55</v>
      </c>
      <c r="B44" s="297"/>
      <c r="C44" s="297"/>
      <c r="D44" s="297"/>
      <c r="E44" s="301">
        <f t="shared" si="25"/>
        <v>0</v>
      </c>
      <c r="F44" s="308"/>
      <c r="G44" s="299"/>
      <c r="H44" s="308"/>
      <c r="I44" s="293"/>
      <c r="J44" s="301"/>
      <c r="K44" s="301"/>
      <c r="L44" s="297"/>
    </row>
    <row r="45" spans="1:15" ht="15.75" thickBot="1" x14ac:dyDescent="0.3">
      <c r="A45" s="18" t="s">
        <v>56</v>
      </c>
      <c r="B45" s="1">
        <v>2142</v>
      </c>
      <c r="C45" s="1">
        <v>119</v>
      </c>
      <c r="D45" s="1"/>
      <c r="E45" s="192">
        <f>F45+G45+H45+I45</f>
        <v>0</v>
      </c>
      <c r="F45" s="5"/>
      <c r="G45" s="208"/>
      <c r="H45" s="5"/>
      <c r="I45" s="5"/>
      <c r="J45" s="192"/>
      <c r="K45" s="192"/>
      <c r="L45" s="1" t="s">
        <v>35</v>
      </c>
    </row>
    <row r="46" spans="1:15" ht="39" thickBot="1" x14ac:dyDescent="0.3">
      <c r="A46" s="9" t="s">
        <v>57</v>
      </c>
      <c r="B46" s="1">
        <v>2150</v>
      </c>
      <c r="C46" s="1">
        <v>139</v>
      </c>
      <c r="D46" s="1"/>
      <c r="E46" s="192">
        <f>F46+G46+H46+I46</f>
        <v>0</v>
      </c>
      <c r="F46" s="5">
        <f t="shared" ref="F46:K46" si="26">F47</f>
        <v>0</v>
      </c>
      <c r="G46" s="208">
        <f t="shared" si="26"/>
        <v>0</v>
      </c>
      <c r="H46" s="5">
        <f t="shared" si="26"/>
        <v>0</v>
      </c>
      <c r="I46" s="5">
        <f t="shared" si="26"/>
        <v>0</v>
      </c>
      <c r="J46" s="192">
        <f t="shared" si="26"/>
        <v>0</v>
      </c>
      <c r="K46" s="192">
        <f t="shared" si="26"/>
        <v>0</v>
      </c>
      <c r="L46" s="1" t="s">
        <v>35</v>
      </c>
    </row>
    <row r="47" spans="1:15" x14ac:dyDescent="0.25">
      <c r="A47" s="15" t="s">
        <v>38</v>
      </c>
      <c r="B47" s="296">
        <v>2151</v>
      </c>
      <c r="C47" s="296">
        <v>139</v>
      </c>
      <c r="D47" s="296"/>
      <c r="E47" s="294">
        <f>F47+G47+H47+I47</f>
        <v>0</v>
      </c>
      <c r="F47" s="292"/>
      <c r="G47" s="298"/>
      <c r="H47" s="292"/>
      <c r="I47" s="292"/>
      <c r="J47" s="294"/>
      <c r="K47" s="294"/>
      <c r="L47" s="296" t="s">
        <v>35</v>
      </c>
    </row>
    <row r="48" spans="1:15" ht="15.75" thickBot="1" x14ac:dyDescent="0.3">
      <c r="A48" s="10" t="s">
        <v>58</v>
      </c>
      <c r="B48" s="297"/>
      <c r="C48" s="297"/>
      <c r="D48" s="297"/>
      <c r="E48" s="295">
        <f t="shared" ref="E48" si="27">F48+G48+H48+I48</f>
        <v>0</v>
      </c>
      <c r="F48" s="293"/>
      <c r="G48" s="299"/>
      <c r="H48" s="293"/>
      <c r="I48" s="293"/>
      <c r="J48" s="295"/>
      <c r="K48" s="295"/>
      <c r="L48" s="297"/>
    </row>
    <row r="49" spans="1:12" ht="15.75" thickBot="1" x14ac:dyDescent="0.3">
      <c r="A49" s="9" t="s">
        <v>59</v>
      </c>
      <c r="B49" s="1">
        <v>2200</v>
      </c>
      <c r="C49" s="1">
        <v>300</v>
      </c>
      <c r="D49" s="1"/>
      <c r="E49" s="192">
        <f>F49+G49+H49+I49</f>
        <v>0</v>
      </c>
      <c r="F49" s="5">
        <f t="shared" ref="F49:K49" si="28">F50</f>
        <v>0</v>
      </c>
      <c r="G49" s="208">
        <f t="shared" si="28"/>
        <v>0</v>
      </c>
      <c r="H49" s="5">
        <f t="shared" si="28"/>
        <v>0</v>
      </c>
      <c r="I49" s="5">
        <f t="shared" si="28"/>
        <v>0</v>
      </c>
      <c r="J49" s="192">
        <f t="shared" si="28"/>
        <v>0</v>
      </c>
      <c r="K49" s="192">
        <f t="shared" si="28"/>
        <v>0</v>
      </c>
      <c r="L49" s="1" t="s">
        <v>35</v>
      </c>
    </row>
    <row r="50" spans="1:12" x14ac:dyDescent="0.25">
      <c r="A50" s="15" t="s">
        <v>38</v>
      </c>
      <c r="B50" s="296">
        <v>2210</v>
      </c>
      <c r="C50" s="296">
        <v>320</v>
      </c>
      <c r="D50" s="296"/>
      <c r="E50" s="294">
        <f t="shared" ref="E50:E53" si="29">F50+G50+H50+I50</f>
        <v>0</v>
      </c>
      <c r="F50" s="292">
        <f t="shared" ref="F50:K50" si="30">F52</f>
        <v>0</v>
      </c>
      <c r="G50" s="298">
        <f t="shared" si="30"/>
        <v>0</v>
      </c>
      <c r="H50" s="292">
        <f t="shared" si="30"/>
        <v>0</v>
      </c>
      <c r="I50" s="292">
        <f t="shared" si="30"/>
        <v>0</v>
      </c>
      <c r="J50" s="294">
        <f t="shared" si="30"/>
        <v>0</v>
      </c>
      <c r="K50" s="294">
        <f t="shared" si="30"/>
        <v>0</v>
      </c>
      <c r="L50" s="296" t="s">
        <v>35</v>
      </c>
    </row>
    <row r="51" spans="1:12" ht="26.25" thickBot="1" x14ac:dyDescent="0.3">
      <c r="A51" s="10" t="s">
        <v>60</v>
      </c>
      <c r="B51" s="297"/>
      <c r="C51" s="297"/>
      <c r="D51" s="297"/>
      <c r="E51" s="295">
        <f t="shared" si="29"/>
        <v>0</v>
      </c>
      <c r="F51" s="293"/>
      <c r="G51" s="299"/>
      <c r="H51" s="293"/>
      <c r="I51" s="293"/>
      <c r="J51" s="295"/>
      <c r="K51" s="295"/>
      <c r="L51" s="297"/>
    </row>
    <row r="52" spans="1:12" x14ac:dyDescent="0.25">
      <c r="A52" s="17" t="s">
        <v>47</v>
      </c>
      <c r="B52" s="296">
        <v>2211</v>
      </c>
      <c r="C52" s="296">
        <v>321</v>
      </c>
      <c r="D52" s="296"/>
      <c r="E52" s="294">
        <f t="shared" si="29"/>
        <v>0</v>
      </c>
      <c r="F52" s="292"/>
      <c r="G52" s="298"/>
      <c r="H52" s="292"/>
      <c r="I52" s="292"/>
      <c r="J52" s="294"/>
      <c r="K52" s="294"/>
      <c r="L52" s="296" t="s">
        <v>35</v>
      </c>
    </row>
    <row r="53" spans="1:12" ht="39" thickBot="1" x14ac:dyDescent="0.3">
      <c r="A53" s="18" t="s">
        <v>61</v>
      </c>
      <c r="B53" s="297"/>
      <c r="C53" s="297"/>
      <c r="D53" s="297"/>
      <c r="E53" s="295">
        <f t="shared" si="29"/>
        <v>0</v>
      </c>
      <c r="F53" s="293"/>
      <c r="G53" s="299"/>
      <c r="H53" s="293"/>
      <c r="I53" s="293"/>
      <c r="J53" s="295"/>
      <c r="K53" s="295"/>
      <c r="L53" s="297"/>
    </row>
    <row r="54" spans="1:12" ht="77.25" thickBot="1" x14ac:dyDescent="0.3">
      <c r="A54" s="10" t="s">
        <v>62</v>
      </c>
      <c r="B54" s="1">
        <v>2230</v>
      </c>
      <c r="C54" s="1">
        <v>350</v>
      </c>
      <c r="D54" s="1"/>
      <c r="E54" s="192">
        <f>F54+G54+H54+I54</f>
        <v>0</v>
      </c>
      <c r="F54" s="5"/>
      <c r="G54" s="208"/>
      <c r="H54" s="5"/>
      <c r="I54" s="5"/>
      <c r="J54" s="192"/>
      <c r="K54" s="192"/>
      <c r="L54" s="1" t="s">
        <v>35</v>
      </c>
    </row>
    <row r="55" spans="1:12" ht="15.75" thickBot="1" x14ac:dyDescent="0.3">
      <c r="A55" s="10" t="s">
        <v>63</v>
      </c>
      <c r="B55" s="1">
        <v>2240</v>
      </c>
      <c r="C55" s="1">
        <v>360</v>
      </c>
      <c r="D55" s="19"/>
      <c r="E55" s="192">
        <f>F55+G55+H55+I55</f>
        <v>0</v>
      </c>
      <c r="F55" s="5"/>
      <c r="G55" s="208"/>
      <c r="H55" s="5"/>
      <c r="I55" s="5"/>
      <c r="J55" s="192"/>
      <c r="K55" s="192"/>
      <c r="L55" s="1"/>
    </row>
    <row r="56" spans="1:12" ht="15.75" thickBot="1" x14ac:dyDescent="0.3">
      <c r="A56" s="9" t="s">
        <v>64</v>
      </c>
      <c r="B56" s="1">
        <v>2300</v>
      </c>
      <c r="C56" s="1">
        <v>850</v>
      </c>
      <c r="D56" s="1"/>
      <c r="E56" s="193">
        <f>F56+G56+H56+I56</f>
        <v>263314</v>
      </c>
      <c r="F56" s="189">
        <f t="shared" ref="F56:K56" si="31">F57+F59+F60</f>
        <v>263314</v>
      </c>
      <c r="G56" s="208">
        <f t="shared" si="31"/>
        <v>0</v>
      </c>
      <c r="H56" s="5">
        <f t="shared" si="31"/>
        <v>0</v>
      </c>
      <c r="I56" s="5">
        <f t="shared" si="31"/>
        <v>0</v>
      </c>
      <c r="J56" s="198">
        <f t="shared" si="31"/>
        <v>263314</v>
      </c>
      <c r="K56" s="193">
        <f t="shared" si="31"/>
        <v>263314</v>
      </c>
      <c r="L56" s="1" t="s">
        <v>35</v>
      </c>
    </row>
    <row r="57" spans="1:12" x14ac:dyDescent="0.25">
      <c r="A57" s="15" t="s">
        <v>47</v>
      </c>
      <c r="B57" s="296">
        <v>2310</v>
      </c>
      <c r="C57" s="296">
        <v>851</v>
      </c>
      <c r="D57" s="296"/>
      <c r="E57" s="300">
        <f t="shared" ref="E57:E58" si="32">F57+G57+H57+I57</f>
        <v>263314</v>
      </c>
      <c r="F57" s="303">
        <f>'РО  мунзадание 2025'!J82+'РО  мунзадание 2025'!J85</f>
        <v>263314</v>
      </c>
      <c r="G57" s="298"/>
      <c r="H57" s="292"/>
      <c r="I57" s="292"/>
      <c r="J57" s="300">
        <f>'РО  мунзадание 2026'!J85+'РО  мунзадание 2026'!J82</f>
        <v>263314</v>
      </c>
      <c r="K57" s="302">
        <f>'РО  мунзадание 2027'!J85+'РО  мунзадание 2027'!J82</f>
        <v>263314</v>
      </c>
      <c r="L57" s="296" t="s">
        <v>35</v>
      </c>
    </row>
    <row r="58" spans="1:12" ht="26.25" thickBot="1" x14ac:dyDescent="0.3">
      <c r="A58" s="10" t="s">
        <v>65</v>
      </c>
      <c r="B58" s="297"/>
      <c r="C58" s="297"/>
      <c r="D58" s="297"/>
      <c r="E58" s="301">
        <f t="shared" si="32"/>
        <v>0</v>
      </c>
      <c r="F58" s="304"/>
      <c r="G58" s="299"/>
      <c r="H58" s="293"/>
      <c r="I58" s="293"/>
      <c r="J58" s="301"/>
      <c r="K58" s="295"/>
      <c r="L58" s="297"/>
    </row>
    <row r="59" spans="1:12" ht="39" thickBot="1" x14ac:dyDescent="0.3">
      <c r="A59" s="10" t="s">
        <v>66</v>
      </c>
      <c r="B59" s="1">
        <v>2320</v>
      </c>
      <c r="C59" s="1">
        <v>852</v>
      </c>
      <c r="D59" s="1"/>
      <c r="E59" s="192">
        <f>F59+G59+H59+I59</f>
        <v>0</v>
      </c>
      <c r="F59" s="5"/>
      <c r="G59" s="208"/>
      <c r="H59" s="5"/>
      <c r="I59" s="5"/>
      <c r="J59" s="192"/>
      <c r="K59" s="192"/>
      <c r="L59" s="1" t="s">
        <v>35</v>
      </c>
    </row>
    <row r="60" spans="1:12" ht="26.25" thickBot="1" x14ac:dyDescent="0.3">
      <c r="A60" s="10" t="s">
        <v>67</v>
      </c>
      <c r="B60" s="1">
        <v>2330</v>
      </c>
      <c r="C60" s="1">
        <v>853</v>
      </c>
      <c r="D60" s="1"/>
      <c r="E60" s="192">
        <f>F60+G60+H60+I60</f>
        <v>0</v>
      </c>
      <c r="F60" s="5"/>
      <c r="G60" s="208"/>
      <c r="H60" s="5"/>
      <c r="I60" s="5"/>
      <c r="J60" s="192"/>
      <c r="K60" s="192"/>
      <c r="L60" s="1" t="s">
        <v>35</v>
      </c>
    </row>
    <row r="61" spans="1:12" ht="26.25" thickBot="1" x14ac:dyDescent="0.3">
      <c r="A61" s="9" t="s">
        <v>68</v>
      </c>
      <c r="B61" s="1">
        <v>2400</v>
      </c>
      <c r="C61" s="1" t="s">
        <v>35</v>
      </c>
      <c r="D61" s="1"/>
      <c r="E61" s="192">
        <f>F61+G61+H61+I61</f>
        <v>0</v>
      </c>
      <c r="F61" s="5">
        <f t="shared" ref="F61:K61" si="33">F62+F64+F65+F66</f>
        <v>0</v>
      </c>
      <c r="G61" s="208">
        <f t="shared" si="33"/>
        <v>0</v>
      </c>
      <c r="H61" s="5">
        <f t="shared" si="33"/>
        <v>0</v>
      </c>
      <c r="I61" s="5">
        <f t="shared" si="33"/>
        <v>0</v>
      </c>
      <c r="J61" s="192">
        <f t="shared" si="33"/>
        <v>0</v>
      </c>
      <c r="K61" s="192">
        <f t="shared" si="33"/>
        <v>0</v>
      </c>
      <c r="L61" s="1" t="s">
        <v>35</v>
      </c>
    </row>
    <row r="62" spans="1:12" x14ac:dyDescent="0.25">
      <c r="A62" s="15" t="s">
        <v>47</v>
      </c>
      <c r="B62" s="296">
        <v>2410</v>
      </c>
      <c r="C62" s="296">
        <v>613</v>
      </c>
      <c r="D62" s="296"/>
      <c r="E62" s="294">
        <f t="shared" ref="E62:E63" si="34">F62+G62+H62+I62</f>
        <v>0</v>
      </c>
      <c r="F62" s="292"/>
      <c r="G62" s="298"/>
      <c r="H62" s="292"/>
      <c r="I62" s="292"/>
      <c r="J62" s="294"/>
      <c r="K62" s="294"/>
      <c r="L62" s="296"/>
    </row>
    <row r="63" spans="1:12" ht="26.25" thickBot="1" x14ac:dyDescent="0.3">
      <c r="A63" s="10" t="s">
        <v>69</v>
      </c>
      <c r="B63" s="297"/>
      <c r="C63" s="297"/>
      <c r="D63" s="297"/>
      <c r="E63" s="295">
        <f t="shared" si="34"/>
        <v>0</v>
      </c>
      <c r="F63" s="293"/>
      <c r="G63" s="299"/>
      <c r="H63" s="293"/>
      <c r="I63" s="293"/>
      <c r="J63" s="295"/>
      <c r="K63" s="295"/>
      <c r="L63" s="297"/>
    </row>
    <row r="64" spans="1:12" ht="26.25" thickBot="1" x14ac:dyDescent="0.3">
      <c r="A64" s="10" t="s">
        <v>70</v>
      </c>
      <c r="B64" s="1">
        <v>2420</v>
      </c>
      <c r="C64" s="1">
        <v>623</v>
      </c>
      <c r="D64" s="1"/>
      <c r="E64" s="192">
        <f t="shared" ref="E64:E72" si="35">F64+G64+H64+I64</f>
        <v>0</v>
      </c>
      <c r="F64" s="5"/>
      <c r="G64" s="208"/>
      <c r="H64" s="5"/>
      <c r="I64" s="5"/>
      <c r="J64" s="192"/>
      <c r="K64" s="192"/>
      <c r="L64" s="1"/>
    </row>
    <row r="65" spans="1:12" ht="51.75" thickBot="1" x14ac:dyDescent="0.3">
      <c r="A65" s="10" t="s">
        <v>71</v>
      </c>
      <c r="B65" s="1">
        <v>2430</v>
      </c>
      <c r="C65" s="1">
        <v>634</v>
      </c>
      <c r="D65" s="1"/>
      <c r="E65" s="192">
        <f t="shared" si="35"/>
        <v>0</v>
      </c>
      <c r="F65" s="5"/>
      <c r="G65" s="208"/>
      <c r="H65" s="5"/>
      <c r="I65" s="5"/>
      <c r="J65" s="192"/>
      <c r="K65" s="192"/>
      <c r="L65" s="1"/>
    </row>
    <row r="66" spans="1:12" ht="26.25" thickBot="1" x14ac:dyDescent="0.3">
      <c r="A66" s="10" t="s">
        <v>72</v>
      </c>
      <c r="B66" s="1">
        <v>2440</v>
      </c>
      <c r="C66" s="1">
        <v>810</v>
      </c>
      <c r="D66" s="1"/>
      <c r="E66" s="192">
        <f t="shared" si="35"/>
        <v>0</v>
      </c>
      <c r="F66" s="5"/>
      <c r="G66" s="208"/>
      <c r="H66" s="5"/>
      <c r="I66" s="5"/>
      <c r="J66" s="192"/>
      <c r="K66" s="192"/>
      <c r="L66" s="1"/>
    </row>
    <row r="67" spans="1:12" ht="15.75" thickBot="1" x14ac:dyDescent="0.3">
      <c r="A67" s="10" t="s">
        <v>73</v>
      </c>
      <c r="B67" s="1">
        <v>2450</v>
      </c>
      <c r="C67" s="1">
        <v>862</v>
      </c>
      <c r="D67" s="1"/>
      <c r="E67" s="192">
        <f t="shared" si="35"/>
        <v>0</v>
      </c>
      <c r="F67" s="5"/>
      <c r="G67" s="208"/>
      <c r="H67" s="5"/>
      <c r="I67" s="5"/>
      <c r="J67" s="192"/>
      <c r="K67" s="192"/>
      <c r="L67" s="1"/>
    </row>
    <row r="68" spans="1:12" ht="51.75" thickBot="1" x14ac:dyDescent="0.3">
      <c r="A68" s="10" t="s">
        <v>74</v>
      </c>
      <c r="B68" s="1">
        <v>2460</v>
      </c>
      <c r="C68" s="1">
        <v>863</v>
      </c>
      <c r="D68" s="1"/>
      <c r="E68" s="192">
        <f t="shared" si="35"/>
        <v>0</v>
      </c>
      <c r="F68" s="5"/>
      <c r="G68" s="208"/>
      <c r="H68" s="5"/>
      <c r="I68" s="5"/>
      <c r="J68" s="192"/>
      <c r="K68" s="192"/>
      <c r="L68" s="1"/>
    </row>
    <row r="69" spans="1:12" ht="15.75" thickBot="1" x14ac:dyDescent="0.3">
      <c r="A69" s="7"/>
      <c r="B69" s="1"/>
      <c r="C69" s="1"/>
      <c r="D69" s="1"/>
      <c r="E69" s="192">
        <f t="shared" si="35"/>
        <v>0</v>
      </c>
      <c r="F69" s="5"/>
      <c r="G69" s="208"/>
      <c r="H69" s="5"/>
      <c r="I69" s="5"/>
      <c r="J69" s="192"/>
      <c r="K69" s="192"/>
      <c r="L69" s="1"/>
    </row>
    <row r="70" spans="1:12" ht="26.25" thickBot="1" x14ac:dyDescent="0.3">
      <c r="A70" s="9" t="s">
        <v>75</v>
      </c>
      <c r="B70" s="1">
        <v>2500</v>
      </c>
      <c r="C70" s="1" t="s">
        <v>35</v>
      </c>
      <c r="D70" s="1"/>
      <c r="E70" s="192">
        <f t="shared" si="35"/>
        <v>0</v>
      </c>
      <c r="F70" s="5">
        <f t="shared" ref="F70:K70" si="36">F71</f>
        <v>0</v>
      </c>
      <c r="G70" s="208">
        <f t="shared" si="36"/>
        <v>0</v>
      </c>
      <c r="H70" s="5">
        <f t="shared" si="36"/>
        <v>0</v>
      </c>
      <c r="I70" s="5">
        <f t="shared" si="36"/>
        <v>0</v>
      </c>
      <c r="J70" s="192">
        <f t="shared" si="36"/>
        <v>0</v>
      </c>
      <c r="K70" s="192">
        <f t="shared" si="36"/>
        <v>0</v>
      </c>
      <c r="L70" s="1" t="s">
        <v>35</v>
      </c>
    </row>
    <row r="71" spans="1:12" ht="51.75" thickBot="1" x14ac:dyDescent="0.3">
      <c r="A71" s="10" t="s">
        <v>76</v>
      </c>
      <c r="B71" s="1">
        <v>2520</v>
      </c>
      <c r="C71" s="1">
        <v>831</v>
      </c>
      <c r="D71" s="1"/>
      <c r="E71" s="192">
        <f t="shared" si="35"/>
        <v>0</v>
      </c>
      <c r="F71" s="5"/>
      <c r="G71" s="208"/>
      <c r="H71" s="5"/>
      <c r="I71" s="5"/>
      <c r="J71" s="192"/>
      <c r="K71" s="192"/>
      <c r="L71" s="1" t="s">
        <v>35</v>
      </c>
    </row>
    <row r="72" spans="1:12" ht="30.75" thickBot="1" x14ac:dyDescent="0.3">
      <c r="A72" s="16" t="s">
        <v>77</v>
      </c>
      <c r="B72" s="1">
        <v>2600</v>
      </c>
      <c r="C72" s="1" t="s">
        <v>35</v>
      </c>
      <c r="D72" s="1"/>
      <c r="E72" s="193">
        <f t="shared" si="35"/>
        <v>23311328.689999998</v>
      </c>
      <c r="F72" s="189">
        <f t="shared" ref="F72:K72" si="37">F73+F75+F76+F95+F96</f>
        <v>15846197.449999999</v>
      </c>
      <c r="G72" s="209">
        <f t="shared" si="37"/>
        <v>72241.240000000005</v>
      </c>
      <c r="H72" s="5">
        <f t="shared" si="37"/>
        <v>7392890</v>
      </c>
      <c r="I72" s="5">
        <f t="shared" si="37"/>
        <v>0</v>
      </c>
      <c r="J72" s="193">
        <f t="shared" si="37"/>
        <v>14371427.002</v>
      </c>
      <c r="K72" s="193">
        <f t="shared" si="37"/>
        <v>14371427.002</v>
      </c>
      <c r="L72" s="5"/>
    </row>
    <row r="73" spans="1:12" x14ac:dyDescent="0.25">
      <c r="A73" s="15" t="s">
        <v>38</v>
      </c>
      <c r="B73" s="296">
        <v>2610</v>
      </c>
      <c r="C73" s="296">
        <v>241</v>
      </c>
      <c r="D73" s="296"/>
      <c r="E73" s="294">
        <f t="shared" ref="E73:E74" si="38">F73+G73+H73+I73</f>
        <v>0</v>
      </c>
      <c r="F73" s="292"/>
      <c r="G73" s="298"/>
      <c r="H73" s="292"/>
      <c r="I73" s="292"/>
      <c r="J73" s="300"/>
      <c r="K73" s="300"/>
      <c r="L73" s="292"/>
    </row>
    <row r="74" spans="1:12" ht="26.25" thickBot="1" x14ac:dyDescent="0.3">
      <c r="A74" s="10" t="s">
        <v>78</v>
      </c>
      <c r="B74" s="297"/>
      <c r="C74" s="297"/>
      <c r="D74" s="297"/>
      <c r="E74" s="295">
        <f t="shared" si="38"/>
        <v>0</v>
      </c>
      <c r="F74" s="293"/>
      <c r="G74" s="299"/>
      <c r="H74" s="293"/>
      <c r="I74" s="293"/>
      <c r="J74" s="301"/>
      <c r="K74" s="301"/>
      <c r="L74" s="293"/>
    </row>
    <row r="75" spans="1:12" ht="39" thickBot="1" x14ac:dyDescent="0.3">
      <c r="A75" s="10" t="s">
        <v>79</v>
      </c>
      <c r="B75" s="1">
        <v>2630</v>
      </c>
      <c r="C75" s="1">
        <v>243</v>
      </c>
      <c r="D75" s="1"/>
      <c r="E75" s="192">
        <f t="shared" ref="E75:E97" si="39">F75+G75+H75+I75</f>
        <v>0</v>
      </c>
      <c r="F75" s="5"/>
      <c r="G75" s="208"/>
      <c r="H75" s="5"/>
      <c r="I75" s="5"/>
      <c r="J75" s="193"/>
      <c r="K75" s="193"/>
      <c r="L75" s="5"/>
    </row>
    <row r="76" spans="1:12" ht="15.75" thickBot="1" x14ac:dyDescent="0.3">
      <c r="A76" s="10" t="s">
        <v>80</v>
      </c>
      <c r="B76" s="1">
        <v>2640</v>
      </c>
      <c r="C76" s="1">
        <v>244</v>
      </c>
      <c r="D76" s="1"/>
      <c r="E76" s="193">
        <f t="shared" si="39"/>
        <v>19840537.009999998</v>
      </c>
      <c r="F76" s="189">
        <f>SUM(F78:F95)</f>
        <v>12375405.77</v>
      </c>
      <c r="G76" s="209">
        <f t="shared" ref="G76:K76" si="40">SUM(G78:G94)</f>
        <v>72241.240000000005</v>
      </c>
      <c r="H76" s="189">
        <f t="shared" si="40"/>
        <v>7392890</v>
      </c>
      <c r="I76" s="5">
        <f t="shared" si="40"/>
        <v>0</v>
      </c>
      <c r="J76" s="193">
        <f>SUM(J78:J94)</f>
        <v>10879527</v>
      </c>
      <c r="K76" s="193">
        <f t="shared" si="40"/>
        <v>10879527</v>
      </c>
      <c r="L76" s="5"/>
    </row>
    <row r="77" spans="1:12" ht="15.75" thickBot="1" x14ac:dyDescent="0.3">
      <c r="A77" s="10" t="s">
        <v>47</v>
      </c>
      <c r="B77" s="1"/>
      <c r="C77" s="1"/>
      <c r="D77" s="1"/>
      <c r="E77" s="193">
        <f t="shared" si="39"/>
        <v>0</v>
      </c>
      <c r="F77" s="189"/>
      <c r="G77" s="209"/>
      <c r="H77" s="5"/>
      <c r="I77" s="5"/>
      <c r="J77" s="192"/>
      <c r="K77" s="192"/>
      <c r="L77" s="5"/>
    </row>
    <row r="78" spans="1:12" ht="15.75" thickBot="1" x14ac:dyDescent="0.3">
      <c r="A78" s="10" t="s">
        <v>141</v>
      </c>
      <c r="B78" s="1" t="s">
        <v>142</v>
      </c>
      <c r="C78" s="1" t="s">
        <v>143</v>
      </c>
      <c r="D78" s="1" t="s">
        <v>144</v>
      </c>
      <c r="E78" s="193">
        <f t="shared" si="39"/>
        <v>103467.85</v>
      </c>
      <c r="F78" s="189">
        <f>'РО  мунзадание 2025'!F246+8067.85</f>
        <v>103467.85</v>
      </c>
      <c r="G78" s="209"/>
      <c r="H78" s="5"/>
      <c r="I78" s="5"/>
      <c r="J78" s="197">
        <f>'РО  мунзадание 2026'!F247</f>
        <v>95400</v>
      </c>
      <c r="K78" s="197">
        <f>'РО  мунзадание 2027'!F246</f>
        <v>95400</v>
      </c>
      <c r="L78" s="5"/>
    </row>
    <row r="79" spans="1:12" ht="15.75" thickBot="1" x14ac:dyDescent="0.3">
      <c r="A79" s="10" t="s">
        <v>145</v>
      </c>
      <c r="B79" s="1" t="s">
        <v>146</v>
      </c>
      <c r="C79" s="1" t="s">
        <v>143</v>
      </c>
      <c r="D79" s="1" t="s">
        <v>147</v>
      </c>
      <c r="E79" s="193">
        <f t="shared" si="39"/>
        <v>0</v>
      </c>
      <c r="F79" s="5"/>
      <c r="G79" s="208"/>
      <c r="H79" s="189">
        <f>'РО субсидии 2025'!H100</f>
        <v>0</v>
      </c>
      <c r="I79" s="5"/>
      <c r="J79" s="192"/>
      <c r="K79" s="192"/>
      <c r="L79" s="5"/>
    </row>
    <row r="80" spans="1:12" ht="15.75" thickBot="1" x14ac:dyDescent="0.3">
      <c r="A80" s="10" t="s">
        <v>148</v>
      </c>
      <c r="B80" s="1" t="s">
        <v>149</v>
      </c>
      <c r="C80" s="1" t="s">
        <v>143</v>
      </c>
      <c r="D80" s="1" t="s">
        <v>150</v>
      </c>
      <c r="E80" s="193">
        <f t="shared" si="39"/>
        <v>91030.10999999987</v>
      </c>
      <c r="F80" s="196">
        <f>3561821.79-F96</f>
        <v>91030.10999999987</v>
      </c>
      <c r="G80" s="208"/>
      <c r="H80" s="5"/>
      <c r="I80" s="5"/>
      <c r="J80" s="193">
        <f>'РО  мунзадание 2026'!F254</f>
        <v>109327</v>
      </c>
      <c r="K80" s="193">
        <f>'РО  мунзадание 2027'!F253</f>
        <v>109327</v>
      </c>
      <c r="L80" s="5"/>
    </row>
    <row r="81" spans="1:12" ht="26.25" thickBot="1" x14ac:dyDescent="0.3">
      <c r="A81" s="10" t="s">
        <v>151</v>
      </c>
      <c r="B81" s="1" t="s">
        <v>152</v>
      </c>
      <c r="C81" s="1" t="s">
        <v>143</v>
      </c>
      <c r="D81" s="1" t="s">
        <v>153</v>
      </c>
      <c r="E81" s="192">
        <f t="shared" si="39"/>
        <v>0</v>
      </c>
      <c r="F81" s="5"/>
      <c r="G81" s="208"/>
      <c r="H81" s="5"/>
      <c r="I81" s="5"/>
      <c r="J81" s="192"/>
      <c r="K81" s="192"/>
      <c r="L81" s="5"/>
    </row>
    <row r="82" spans="1:12" ht="26.25" thickBot="1" x14ac:dyDescent="0.3">
      <c r="A82" s="10" t="s">
        <v>154</v>
      </c>
      <c r="B82" s="1" t="s">
        <v>155</v>
      </c>
      <c r="C82" s="1" t="s">
        <v>143</v>
      </c>
      <c r="D82" s="1" t="s">
        <v>156</v>
      </c>
      <c r="E82" s="193">
        <f t="shared" si="39"/>
        <v>5934406.21</v>
      </c>
      <c r="F82" s="189">
        <f>5910192.95+24213.26</f>
        <v>5934406.21</v>
      </c>
      <c r="G82" s="209"/>
      <c r="H82" s="5"/>
      <c r="I82" s="5"/>
      <c r="J82" s="193">
        <f>'РО  мунзадание 2026'!J206</f>
        <v>699700</v>
      </c>
      <c r="K82" s="193">
        <f>'РО  мунзадание 2027'!J205</f>
        <v>699700</v>
      </c>
      <c r="L82" s="5"/>
    </row>
    <row r="83" spans="1:12" ht="15.75" thickBot="1" x14ac:dyDescent="0.3">
      <c r="A83" s="10" t="s">
        <v>157</v>
      </c>
      <c r="B83" s="1" t="s">
        <v>158</v>
      </c>
      <c r="C83" s="1" t="s">
        <v>143</v>
      </c>
      <c r="D83" s="1" t="s">
        <v>159</v>
      </c>
      <c r="E83" s="193">
        <f t="shared" si="39"/>
        <v>11337424.289999999</v>
      </c>
      <c r="F83" s="196">
        <v>4025913.6</v>
      </c>
      <c r="G83" s="209">
        <v>68620.69</v>
      </c>
      <c r="H83" s="189">
        <v>7242890</v>
      </c>
      <c r="I83" s="5"/>
      <c r="J83" s="193">
        <f>'РО  мунзадание 2026'!F246</f>
        <v>8744100</v>
      </c>
      <c r="K83" s="193">
        <f>'РО  мунзадание 2027'!F245</f>
        <v>8744100</v>
      </c>
      <c r="L83" s="5"/>
    </row>
    <row r="84" spans="1:12" ht="15.75" thickBot="1" x14ac:dyDescent="0.3">
      <c r="A84" s="10" t="s">
        <v>160</v>
      </c>
      <c r="B84" s="1" t="s">
        <v>161</v>
      </c>
      <c r="C84" s="1" t="s">
        <v>143</v>
      </c>
      <c r="D84" s="1" t="s">
        <v>162</v>
      </c>
      <c r="E84" s="193">
        <f t="shared" si="39"/>
        <v>0</v>
      </c>
      <c r="F84" s="189"/>
      <c r="G84" s="208"/>
      <c r="H84" s="5"/>
      <c r="I84" s="5"/>
      <c r="J84" s="193"/>
      <c r="K84" s="193"/>
      <c r="L84" s="5"/>
    </row>
    <row r="85" spans="1:12" ht="26.25" thickBot="1" x14ac:dyDescent="0.3">
      <c r="A85" s="10" t="s">
        <v>163</v>
      </c>
      <c r="B85" s="1" t="s">
        <v>164</v>
      </c>
      <c r="C85" s="1" t="s">
        <v>143</v>
      </c>
      <c r="D85" s="1" t="s">
        <v>165</v>
      </c>
      <c r="E85" s="192">
        <f t="shared" si="39"/>
        <v>0</v>
      </c>
      <c r="F85" s="5">
        <v>0</v>
      </c>
      <c r="G85" s="208"/>
      <c r="H85" s="5"/>
      <c r="I85" s="5"/>
      <c r="J85" s="193"/>
      <c r="K85" s="193"/>
      <c r="L85" s="5"/>
    </row>
    <row r="86" spans="1:12" ht="24.75" customHeight="1" thickBot="1" x14ac:dyDescent="0.3">
      <c r="A86" s="10" t="s">
        <v>166</v>
      </c>
      <c r="B86" s="1" t="s">
        <v>167</v>
      </c>
      <c r="C86" s="1" t="s">
        <v>143</v>
      </c>
      <c r="D86" s="1" t="s">
        <v>168</v>
      </c>
      <c r="E86" s="193">
        <f t="shared" si="39"/>
        <v>1955494</v>
      </c>
      <c r="F86" s="196">
        <v>1804194</v>
      </c>
      <c r="G86" s="196">
        <v>1300</v>
      </c>
      <c r="H86" s="196">
        <v>150000</v>
      </c>
      <c r="I86" s="196">
        <f>'РО  мунзадание 2025'!I250</f>
        <v>0</v>
      </c>
      <c r="J86" s="193">
        <f>'РО  мунзадание 2026'!F251</f>
        <v>1161000</v>
      </c>
      <c r="K86" s="193">
        <f>'РО  мунзадание 2027'!F250</f>
        <v>1161000</v>
      </c>
      <c r="L86" s="5"/>
    </row>
    <row r="87" spans="1:12" ht="38.25" customHeight="1" thickBot="1" x14ac:dyDescent="0.3">
      <c r="A87" s="10" t="s">
        <v>169</v>
      </c>
      <c r="B87" s="1" t="s">
        <v>170</v>
      </c>
      <c r="C87" s="1" t="s">
        <v>143</v>
      </c>
      <c r="D87" s="1" t="s">
        <v>171</v>
      </c>
      <c r="E87" s="259">
        <f t="shared" si="39"/>
        <v>25577</v>
      </c>
      <c r="F87" s="196">
        <v>25577</v>
      </c>
      <c r="G87" s="208"/>
      <c r="H87" s="5"/>
      <c r="I87" s="5"/>
      <c r="J87" s="192"/>
      <c r="K87" s="192"/>
      <c r="L87" s="5"/>
    </row>
    <row r="88" spans="1:12" ht="26.25" thickBot="1" x14ac:dyDescent="0.3">
      <c r="A88" s="10" t="s">
        <v>172</v>
      </c>
      <c r="B88" s="1" t="s">
        <v>173</v>
      </c>
      <c r="C88" s="1" t="s">
        <v>143</v>
      </c>
      <c r="D88" s="1" t="s">
        <v>174</v>
      </c>
      <c r="E88" s="193">
        <f t="shared" si="39"/>
        <v>0</v>
      </c>
      <c r="F88" s="189">
        <f>'РО  мунзадание 2025'!F248</f>
        <v>0</v>
      </c>
      <c r="G88" s="209"/>
      <c r="H88" s="5"/>
      <c r="I88" s="5"/>
      <c r="J88" s="197"/>
      <c r="K88" s="197"/>
      <c r="L88" s="5"/>
    </row>
    <row r="89" spans="1:12" ht="26.25" thickBot="1" x14ac:dyDescent="0.3">
      <c r="A89" s="10" t="s">
        <v>175</v>
      </c>
      <c r="B89" s="1" t="s">
        <v>176</v>
      </c>
      <c r="C89" s="1" t="s">
        <v>143</v>
      </c>
      <c r="D89" s="1" t="s">
        <v>177</v>
      </c>
      <c r="E89" s="193">
        <f t="shared" si="39"/>
        <v>0</v>
      </c>
      <c r="F89" s="189"/>
      <c r="G89" s="209"/>
      <c r="H89" s="5"/>
      <c r="I89" s="5"/>
      <c r="J89" s="192"/>
      <c r="K89" s="192"/>
      <c r="L89" s="5"/>
    </row>
    <row r="90" spans="1:12" ht="26.25" thickBot="1" x14ac:dyDescent="0.3">
      <c r="A90" s="10" t="s">
        <v>178</v>
      </c>
      <c r="B90" s="1" t="s">
        <v>179</v>
      </c>
      <c r="C90" s="1" t="s">
        <v>143</v>
      </c>
      <c r="D90" s="1" t="s">
        <v>180</v>
      </c>
      <c r="E90" s="193">
        <f t="shared" si="39"/>
        <v>272729</v>
      </c>
      <c r="F90" s="189">
        <v>272729</v>
      </c>
      <c r="G90" s="209"/>
      <c r="H90" s="5"/>
      <c r="I90" s="5"/>
      <c r="J90" s="192"/>
      <c r="K90" s="192"/>
      <c r="L90" s="5"/>
    </row>
    <row r="91" spans="1:12" ht="26.25" thickBot="1" x14ac:dyDescent="0.3">
      <c r="A91" s="10" t="s">
        <v>181</v>
      </c>
      <c r="B91" s="1" t="s">
        <v>182</v>
      </c>
      <c r="C91" s="1" t="s">
        <v>143</v>
      </c>
      <c r="D91" s="1" t="s">
        <v>183</v>
      </c>
      <c r="E91" s="193">
        <f t="shared" si="39"/>
        <v>0</v>
      </c>
      <c r="F91" s="189"/>
      <c r="G91" s="209"/>
      <c r="H91" s="5"/>
      <c r="I91" s="5"/>
      <c r="J91" s="197"/>
      <c r="K91" s="197"/>
      <c r="L91" s="5"/>
    </row>
    <row r="92" spans="1:12" ht="26.25" thickBot="1" x14ac:dyDescent="0.3">
      <c r="A92" s="10" t="s">
        <v>184</v>
      </c>
      <c r="B92" s="1" t="s">
        <v>185</v>
      </c>
      <c r="C92" s="1" t="s">
        <v>143</v>
      </c>
      <c r="D92" s="1" t="s">
        <v>186</v>
      </c>
      <c r="E92" s="193">
        <f t="shared" si="39"/>
        <v>119468.55</v>
      </c>
      <c r="F92" s="189">
        <v>117148</v>
      </c>
      <c r="G92" s="189">
        <v>2320.5500000000002</v>
      </c>
      <c r="H92" s="189">
        <f>'РО  мунзадание 2025'!H249+'РО  мунзадание 2025'!H247+'РО  мунзадание 2025'!H251</f>
        <v>0</v>
      </c>
      <c r="I92" s="189">
        <f>'РО  мунзадание 2025'!I249+'РО  мунзадание 2025'!I247+'РО  мунзадание 2025'!I251</f>
        <v>0</v>
      </c>
      <c r="J92" s="197">
        <f>'РО  мунзадание 2026'!F250+'РО  мунзадание 2026'!F252</f>
        <v>70000</v>
      </c>
      <c r="K92" s="197">
        <f>'РО  мунзадание 2027'!F249+'РО  мунзадание 2027'!F251</f>
        <v>70000</v>
      </c>
      <c r="L92" s="5"/>
    </row>
    <row r="93" spans="1:12" ht="26.25" thickBot="1" x14ac:dyDescent="0.3">
      <c r="A93" s="10" t="s">
        <v>187</v>
      </c>
      <c r="B93" s="1" t="s">
        <v>188</v>
      </c>
      <c r="C93" s="1" t="s">
        <v>143</v>
      </c>
      <c r="D93" s="1" t="s">
        <v>189</v>
      </c>
      <c r="E93" s="192">
        <f t="shared" si="39"/>
        <v>0</v>
      </c>
      <c r="F93" s="5"/>
      <c r="G93" s="208"/>
      <c r="H93" s="5"/>
      <c r="I93" s="5"/>
      <c r="J93" s="192"/>
      <c r="K93" s="192"/>
      <c r="L93" s="5"/>
    </row>
    <row r="94" spans="1:12" ht="15.75" thickBot="1" x14ac:dyDescent="0.3">
      <c r="A94" s="10"/>
      <c r="B94" s="1" t="s">
        <v>190</v>
      </c>
      <c r="C94" s="1" t="s">
        <v>143</v>
      </c>
      <c r="D94" s="1" t="s">
        <v>191</v>
      </c>
      <c r="E94" s="192">
        <f t="shared" si="39"/>
        <v>940</v>
      </c>
      <c r="F94" s="5">
        <v>940</v>
      </c>
      <c r="G94" s="208"/>
      <c r="H94" s="5"/>
      <c r="I94" s="5"/>
      <c r="J94" s="192"/>
      <c r="K94" s="192"/>
      <c r="L94" s="5"/>
    </row>
    <row r="95" spans="1:12" ht="51.75" thickBot="1" x14ac:dyDescent="0.3">
      <c r="A95" s="10" t="s">
        <v>81</v>
      </c>
      <c r="B95" s="1">
        <v>2650</v>
      </c>
      <c r="C95" s="1">
        <v>246</v>
      </c>
      <c r="D95" s="1"/>
      <c r="E95" s="192">
        <f t="shared" si="39"/>
        <v>0</v>
      </c>
      <c r="F95" s="5"/>
      <c r="G95" s="208"/>
      <c r="H95" s="5"/>
      <c r="I95" s="5"/>
      <c r="J95" s="192"/>
      <c r="K95" s="192"/>
      <c r="L95" s="5"/>
    </row>
    <row r="96" spans="1:12" ht="15.75" thickBot="1" x14ac:dyDescent="0.3">
      <c r="A96" s="10" t="s">
        <v>82</v>
      </c>
      <c r="B96" s="1">
        <v>2660</v>
      </c>
      <c r="C96" s="1">
        <v>247</v>
      </c>
      <c r="D96" s="1">
        <v>223</v>
      </c>
      <c r="E96" s="193">
        <f t="shared" si="39"/>
        <v>3470791.68</v>
      </c>
      <c r="F96" s="189">
        <v>3470791.68</v>
      </c>
      <c r="G96" s="208"/>
      <c r="H96" s="5"/>
      <c r="I96" s="5"/>
      <c r="J96" s="197">
        <f>'РО  мунзадание 2026'!F253</f>
        <v>3491900.0020000003</v>
      </c>
      <c r="K96" s="197">
        <f>'РО  мунзадание 2027'!F252</f>
        <v>3491900.0020000003</v>
      </c>
      <c r="L96" s="5"/>
    </row>
    <row r="97" spans="1:12" ht="26.25" thickBot="1" x14ac:dyDescent="0.3">
      <c r="A97" s="10" t="s">
        <v>83</v>
      </c>
      <c r="B97" s="1">
        <v>2700</v>
      </c>
      <c r="C97" s="1">
        <v>400</v>
      </c>
      <c r="D97" s="1"/>
      <c r="E97" s="192">
        <f t="shared" si="39"/>
        <v>0</v>
      </c>
      <c r="F97" s="5">
        <f t="shared" ref="F97:K97" si="41">F98+F100</f>
        <v>0</v>
      </c>
      <c r="G97" s="208">
        <f t="shared" si="41"/>
        <v>0</v>
      </c>
      <c r="H97" s="5">
        <f t="shared" si="41"/>
        <v>0</v>
      </c>
      <c r="I97" s="5">
        <f t="shared" si="41"/>
        <v>0</v>
      </c>
      <c r="J97" s="192">
        <f t="shared" si="41"/>
        <v>0</v>
      </c>
      <c r="K97" s="192">
        <f t="shared" si="41"/>
        <v>0</v>
      </c>
      <c r="L97" s="5"/>
    </row>
    <row r="98" spans="1:12" x14ac:dyDescent="0.25">
      <c r="A98" s="17" t="s">
        <v>38</v>
      </c>
      <c r="B98" s="296">
        <v>2710</v>
      </c>
      <c r="C98" s="296">
        <v>406</v>
      </c>
      <c r="D98" s="296"/>
      <c r="E98" s="294">
        <f t="shared" ref="E98:E99" si="42">F98+G98+H98+I98</f>
        <v>0</v>
      </c>
      <c r="F98" s="292"/>
      <c r="G98" s="298"/>
      <c r="H98" s="292"/>
      <c r="I98" s="292"/>
      <c r="J98" s="294"/>
      <c r="K98" s="294"/>
      <c r="L98" s="292"/>
    </row>
    <row r="99" spans="1:12" ht="39" thickBot="1" x14ac:dyDescent="0.3">
      <c r="A99" s="18" t="s">
        <v>84</v>
      </c>
      <c r="B99" s="297"/>
      <c r="C99" s="297"/>
      <c r="D99" s="297"/>
      <c r="E99" s="295">
        <f t="shared" si="42"/>
        <v>0</v>
      </c>
      <c r="F99" s="293"/>
      <c r="G99" s="299"/>
      <c r="H99" s="293"/>
      <c r="I99" s="293"/>
      <c r="J99" s="295"/>
      <c r="K99" s="295"/>
      <c r="L99" s="293"/>
    </row>
    <row r="100" spans="1:12" ht="39" thickBot="1" x14ac:dyDescent="0.3">
      <c r="A100" s="18" t="s">
        <v>85</v>
      </c>
      <c r="B100" s="1">
        <v>2720</v>
      </c>
      <c r="C100" s="1">
        <v>407</v>
      </c>
      <c r="D100" s="1"/>
      <c r="E100" s="192">
        <f>F100+G100+H100+I100</f>
        <v>0</v>
      </c>
      <c r="F100" s="5"/>
      <c r="G100" s="208"/>
      <c r="H100" s="5"/>
      <c r="I100" s="5"/>
      <c r="J100" s="192"/>
      <c r="K100" s="192"/>
      <c r="L100" s="5"/>
    </row>
    <row r="101" spans="1:12" ht="15.75" thickBot="1" x14ac:dyDescent="0.3">
      <c r="A101" s="6" t="s">
        <v>86</v>
      </c>
      <c r="B101" s="1">
        <v>3000</v>
      </c>
      <c r="C101" s="1">
        <v>100</v>
      </c>
      <c r="D101" s="1"/>
      <c r="E101" s="192">
        <f>F101+G101+H101+I101</f>
        <v>0</v>
      </c>
      <c r="F101" s="5">
        <f t="shared" ref="F101:K101" si="43">F102+F104+F105</f>
        <v>0</v>
      </c>
      <c r="G101" s="208">
        <f t="shared" si="43"/>
        <v>0</v>
      </c>
      <c r="H101" s="5">
        <f t="shared" si="43"/>
        <v>0</v>
      </c>
      <c r="I101" s="5">
        <f t="shared" si="43"/>
        <v>0</v>
      </c>
      <c r="J101" s="192">
        <f t="shared" si="43"/>
        <v>0</v>
      </c>
      <c r="K101" s="192">
        <f t="shared" si="43"/>
        <v>0</v>
      </c>
      <c r="L101" s="1" t="s">
        <v>35</v>
      </c>
    </row>
    <row r="102" spans="1:12" x14ac:dyDescent="0.25">
      <c r="A102" s="15" t="s">
        <v>38</v>
      </c>
      <c r="B102" s="296">
        <v>3010</v>
      </c>
      <c r="C102" s="296"/>
      <c r="D102" s="296"/>
      <c r="E102" s="294">
        <f t="shared" ref="E102:E103" si="44">F102+G102+H102+I102</f>
        <v>0</v>
      </c>
      <c r="F102" s="292"/>
      <c r="G102" s="298"/>
      <c r="H102" s="292"/>
      <c r="I102" s="292"/>
      <c r="J102" s="294"/>
      <c r="K102" s="294"/>
      <c r="L102" s="296" t="s">
        <v>35</v>
      </c>
    </row>
    <row r="103" spans="1:12" ht="15.75" thickBot="1" x14ac:dyDescent="0.3">
      <c r="A103" s="10" t="s">
        <v>87</v>
      </c>
      <c r="B103" s="297"/>
      <c r="C103" s="297"/>
      <c r="D103" s="297"/>
      <c r="E103" s="295">
        <f t="shared" si="44"/>
        <v>0</v>
      </c>
      <c r="F103" s="293"/>
      <c r="G103" s="299"/>
      <c r="H103" s="293"/>
      <c r="I103" s="293"/>
      <c r="J103" s="295"/>
      <c r="K103" s="295"/>
      <c r="L103" s="297"/>
    </row>
    <row r="104" spans="1:12" ht="15.75" thickBot="1" x14ac:dyDescent="0.3">
      <c r="A104" s="10" t="s">
        <v>88</v>
      </c>
      <c r="B104" s="1">
        <v>3020</v>
      </c>
      <c r="C104" s="1"/>
      <c r="D104" s="1"/>
      <c r="E104" s="192">
        <f>F104+G104+H104+I104</f>
        <v>0</v>
      </c>
      <c r="F104" s="5"/>
      <c r="G104" s="208"/>
      <c r="H104" s="5"/>
      <c r="I104" s="5"/>
      <c r="J104" s="192"/>
      <c r="K104" s="192"/>
      <c r="L104" s="1" t="s">
        <v>35</v>
      </c>
    </row>
    <row r="105" spans="1:12" ht="15.75" thickBot="1" x14ac:dyDescent="0.3">
      <c r="A105" s="10" t="s">
        <v>89</v>
      </c>
      <c r="B105" s="1">
        <v>3030</v>
      </c>
      <c r="C105" s="1"/>
      <c r="D105" s="1"/>
      <c r="E105" s="192">
        <f>F105+G105+H105+I105</f>
        <v>0</v>
      </c>
      <c r="F105" s="5"/>
      <c r="G105" s="208"/>
      <c r="H105" s="5"/>
      <c r="I105" s="5"/>
      <c r="J105" s="192"/>
      <c r="K105" s="192"/>
      <c r="L105" s="1" t="s">
        <v>35</v>
      </c>
    </row>
    <row r="106" spans="1:12" ht="15.75" thickBot="1" x14ac:dyDescent="0.3">
      <c r="A106" s="6" t="s">
        <v>90</v>
      </c>
      <c r="B106" s="1">
        <v>4000</v>
      </c>
      <c r="C106" s="1" t="s">
        <v>35</v>
      </c>
      <c r="D106" s="1"/>
      <c r="E106" s="192">
        <f>F106+G106+H106+I106</f>
        <v>0</v>
      </c>
      <c r="F106" s="5">
        <f t="shared" ref="F106:K106" si="45">F107</f>
        <v>0</v>
      </c>
      <c r="G106" s="208">
        <f t="shared" si="45"/>
        <v>0</v>
      </c>
      <c r="H106" s="5">
        <f t="shared" si="45"/>
        <v>0</v>
      </c>
      <c r="I106" s="5">
        <f t="shared" si="45"/>
        <v>0</v>
      </c>
      <c r="J106" s="192">
        <f t="shared" si="45"/>
        <v>0</v>
      </c>
      <c r="K106" s="192">
        <f t="shared" si="45"/>
        <v>0</v>
      </c>
      <c r="L106" s="1" t="s">
        <v>35</v>
      </c>
    </row>
    <row r="107" spans="1:12" x14ac:dyDescent="0.25">
      <c r="A107" s="15" t="s">
        <v>47</v>
      </c>
      <c r="B107" s="296">
        <v>4010</v>
      </c>
      <c r="C107" s="296">
        <v>610</v>
      </c>
      <c r="D107" s="296"/>
      <c r="E107" s="294">
        <f t="shared" ref="E107:E108" si="46">F107+G107+H107+I107</f>
        <v>0</v>
      </c>
      <c r="F107" s="292"/>
      <c r="G107" s="298"/>
      <c r="H107" s="292"/>
      <c r="I107" s="292"/>
      <c r="J107" s="294"/>
      <c r="K107" s="294"/>
      <c r="L107" s="296" t="s">
        <v>35</v>
      </c>
    </row>
    <row r="108" spans="1:12" ht="15.75" thickBot="1" x14ac:dyDescent="0.3">
      <c r="A108" s="10" t="s">
        <v>91</v>
      </c>
      <c r="B108" s="297"/>
      <c r="C108" s="297"/>
      <c r="D108" s="297"/>
      <c r="E108" s="295">
        <f t="shared" si="46"/>
        <v>0</v>
      </c>
      <c r="F108" s="293"/>
      <c r="G108" s="299"/>
      <c r="H108" s="293"/>
      <c r="I108" s="293"/>
      <c r="J108" s="295"/>
      <c r="K108" s="295"/>
      <c r="L108" s="297"/>
    </row>
    <row r="110" spans="1:12" x14ac:dyDescent="0.25">
      <c r="F110" s="3" t="s">
        <v>484</v>
      </c>
    </row>
  </sheetData>
  <autoFilter ref="A7:L108"/>
  <mergeCells count="172">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K36:K37"/>
    <mergeCell ref="L36:L37"/>
    <mergeCell ref="H32:H33"/>
    <mergeCell ref="I32:I33"/>
    <mergeCell ref="J32:J33"/>
    <mergeCell ref="K32:K33"/>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K38:K39"/>
    <mergeCell ref="L38:L39"/>
    <mergeCell ref="G38:G39"/>
    <mergeCell ref="B50:B51"/>
    <mergeCell ref="C50:C51"/>
    <mergeCell ref="D50:D51"/>
    <mergeCell ref="E50:E51"/>
    <mergeCell ref="F50:F51"/>
    <mergeCell ref="B47:B48"/>
    <mergeCell ref="C47:C48"/>
    <mergeCell ref="D47:D48"/>
    <mergeCell ref="E47:E48"/>
    <mergeCell ref="F47:F48"/>
    <mergeCell ref="G50:G51"/>
    <mergeCell ref="G47:G48"/>
    <mergeCell ref="H50:H51"/>
    <mergeCell ref="I50:I51"/>
    <mergeCell ref="J50:J51"/>
    <mergeCell ref="K50:K51"/>
    <mergeCell ref="L50:L51"/>
    <mergeCell ref="H47:H48"/>
    <mergeCell ref="I47:I48"/>
    <mergeCell ref="J47:J48"/>
    <mergeCell ref="K47:K48"/>
    <mergeCell ref="L47:L48"/>
    <mergeCell ref="B57:B58"/>
    <mergeCell ref="C57:C58"/>
    <mergeCell ref="D57:D58"/>
    <mergeCell ref="E57:E58"/>
    <mergeCell ref="F57:F58"/>
    <mergeCell ref="B52:B53"/>
    <mergeCell ref="C52:C53"/>
    <mergeCell ref="D52:D53"/>
    <mergeCell ref="E52:E53"/>
    <mergeCell ref="F52:F53"/>
    <mergeCell ref="G57:G58"/>
    <mergeCell ref="H57:H58"/>
    <mergeCell ref="I57:I58"/>
    <mergeCell ref="J57:J58"/>
    <mergeCell ref="K57:K58"/>
    <mergeCell ref="L57:L58"/>
    <mergeCell ref="H52:H53"/>
    <mergeCell ref="I52:I53"/>
    <mergeCell ref="J52:J53"/>
    <mergeCell ref="K52:K53"/>
    <mergeCell ref="L52:L53"/>
    <mergeCell ref="G52:G53"/>
    <mergeCell ref="B73:B74"/>
    <mergeCell ref="C73:C74"/>
    <mergeCell ref="D73:D74"/>
    <mergeCell ref="E73:E74"/>
    <mergeCell ref="F73:F74"/>
    <mergeCell ref="B62:B63"/>
    <mergeCell ref="C62:C63"/>
    <mergeCell ref="D62:D63"/>
    <mergeCell ref="E62:E63"/>
    <mergeCell ref="F62:F63"/>
    <mergeCell ref="G73:G74"/>
    <mergeCell ref="H73:H74"/>
    <mergeCell ref="I73:I74"/>
    <mergeCell ref="J73:J74"/>
    <mergeCell ref="K73:K74"/>
    <mergeCell ref="L73:L74"/>
    <mergeCell ref="H62:H63"/>
    <mergeCell ref="I62:I63"/>
    <mergeCell ref="J62:J63"/>
    <mergeCell ref="K62:K63"/>
    <mergeCell ref="L62:L63"/>
    <mergeCell ref="G62:G63"/>
    <mergeCell ref="B102:B103"/>
    <mergeCell ref="C102:C103"/>
    <mergeCell ref="D102:D103"/>
    <mergeCell ref="E102:E103"/>
    <mergeCell ref="F102:F103"/>
    <mergeCell ref="B98:B99"/>
    <mergeCell ref="C98:C99"/>
    <mergeCell ref="D98:D99"/>
    <mergeCell ref="E98:E99"/>
    <mergeCell ref="F98:F99"/>
    <mergeCell ref="G102:G103"/>
    <mergeCell ref="H102:H103"/>
    <mergeCell ref="I102:I103"/>
    <mergeCell ref="J102:J103"/>
    <mergeCell ref="K102:K103"/>
    <mergeCell ref="L102:L103"/>
    <mergeCell ref="H98:H99"/>
    <mergeCell ref="I98:I99"/>
    <mergeCell ref="J98:J99"/>
    <mergeCell ref="K98:K99"/>
    <mergeCell ref="L98:L99"/>
    <mergeCell ref="G98:G99"/>
    <mergeCell ref="H107:H108"/>
    <mergeCell ref="I107:I108"/>
    <mergeCell ref="J107:J108"/>
    <mergeCell ref="K107:K108"/>
    <mergeCell ref="L107:L108"/>
    <mergeCell ref="B107:B108"/>
    <mergeCell ref="C107:C108"/>
    <mergeCell ref="D107:D108"/>
    <mergeCell ref="E107:E108"/>
    <mergeCell ref="F107:F108"/>
    <mergeCell ref="G107:G108"/>
  </mergeCells>
  <hyperlinks>
    <hyperlink ref="C4" location="Par1054" tooltip="&lt;2&gt; В графе 3 отражаются:" display="Par1054"/>
    <hyperlink ref="D4"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hyperlink ref="A9"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hyperlink ref="A31"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hyperlink ref="A72"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hyperlink ref="A101" location="Par1064" tooltip="&lt;7&gt; Показатель отражается со знаком &quot;минус&quot;." display="Par1064"/>
    <hyperlink ref="A106"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hyperlinks>
  <pageMargins left="0.7" right="0.7" top="0.75" bottom="0.75" header="0.3" footer="0.3"/>
  <pageSetup paperSize="9" scale="57"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60"/>
  <sheetViews>
    <sheetView topLeftCell="A10" zoomScaleNormal="100" zoomScaleSheetLayoutView="110" workbookViewId="0">
      <selection activeCell="DS10" sqref="DS10:EE10"/>
    </sheetView>
  </sheetViews>
  <sheetFormatPr defaultColWidth="0.85546875" defaultRowHeight="11.25" x14ac:dyDescent="0.2"/>
  <cols>
    <col min="1" max="60" width="0.85546875" style="45"/>
    <col min="61" max="61" width="0.85546875" style="45" customWidth="1"/>
    <col min="62" max="64" width="0.85546875" style="45"/>
    <col min="65" max="65" width="0.85546875" style="45" customWidth="1"/>
    <col min="66" max="75" width="0.85546875" style="45"/>
    <col min="76" max="77" width="0.85546875" style="45" customWidth="1"/>
    <col min="78" max="16384" width="0.85546875" style="45"/>
  </cols>
  <sheetData>
    <row r="1" spans="1:161" s="44" customFormat="1" ht="13.5" customHeight="1" x14ac:dyDescent="0.15">
      <c r="B1" s="333" t="s">
        <v>200</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333"/>
      <c r="DN1" s="333"/>
      <c r="DO1" s="333"/>
      <c r="DP1" s="333"/>
      <c r="DQ1" s="333"/>
      <c r="DR1" s="333"/>
      <c r="DS1" s="333"/>
      <c r="DT1" s="333"/>
      <c r="DU1" s="333"/>
      <c r="DV1" s="333"/>
      <c r="DW1" s="333"/>
      <c r="DX1" s="333"/>
      <c r="DY1" s="333"/>
      <c r="DZ1" s="333"/>
      <c r="EA1" s="333"/>
      <c r="EB1" s="333"/>
      <c r="EC1" s="333"/>
      <c r="ED1" s="333"/>
      <c r="EE1" s="333"/>
      <c r="EF1" s="333"/>
      <c r="EG1" s="333"/>
      <c r="EH1" s="333"/>
      <c r="EI1" s="333"/>
      <c r="EJ1" s="333"/>
      <c r="EK1" s="333"/>
      <c r="EL1" s="333"/>
      <c r="EM1" s="333"/>
      <c r="EN1" s="333"/>
      <c r="EO1" s="333"/>
      <c r="EP1" s="333"/>
      <c r="EQ1" s="333"/>
      <c r="ER1" s="333"/>
      <c r="ES1" s="333"/>
      <c r="ET1" s="333"/>
      <c r="EU1" s="333"/>
      <c r="EV1" s="333"/>
      <c r="EW1" s="333"/>
      <c r="EX1" s="333"/>
      <c r="EY1" s="333"/>
      <c r="EZ1" s="333"/>
      <c r="FA1" s="333"/>
      <c r="FB1" s="333"/>
      <c r="FC1" s="333"/>
      <c r="FD1" s="333"/>
    </row>
    <row r="3" spans="1:161" ht="11.25" customHeight="1" x14ac:dyDescent="0.2">
      <c r="A3" s="330" t="s">
        <v>201</v>
      </c>
      <c r="B3" s="330"/>
      <c r="C3" s="330"/>
      <c r="D3" s="330"/>
      <c r="E3" s="330"/>
      <c r="F3" s="330"/>
      <c r="G3" s="330"/>
      <c r="H3" s="334"/>
      <c r="I3" s="338" t="s">
        <v>20</v>
      </c>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338"/>
      <c r="CI3" s="338"/>
      <c r="CJ3" s="338"/>
      <c r="CK3" s="338"/>
      <c r="CL3" s="338"/>
      <c r="CM3" s="339"/>
      <c r="CN3" s="329" t="s">
        <v>202</v>
      </c>
      <c r="CO3" s="330"/>
      <c r="CP3" s="330"/>
      <c r="CQ3" s="330"/>
      <c r="CR3" s="330"/>
      <c r="CS3" s="330"/>
      <c r="CT3" s="330"/>
      <c r="CU3" s="334"/>
      <c r="CV3" s="329" t="s">
        <v>203</v>
      </c>
      <c r="CW3" s="330"/>
      <c r="CX3" s="330"/>
      <c r="CY3" s="330"/>
      <c r="CZ3" s="330"/>
      <c r="DA3" s="330"/>
      <c r="DB3" s="330"/>
      <c r="DC3" s="330"/>
      <c r="DD3" s="330"/>
      <c r="DE3" s="334"/>
      <c r="DF3" s="345" t="s">
        <v>24</v>
      </c>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row>
    <row r="4" spans="1:161" ht="11.25" customHeight="1" x14ac:dyDescent="0.2">
      <c r="A4" s="335"/>
      <c r="B4" s="335"/>
      <c r="C4" s="335"/>
      <c r="D4" s="335"/>
      <c r="E4" s="335"/>
      <c r="F4" s="335"/>
      <c r="G4" s="335"/>
      <c r="H4" s="336"/>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1"/>
      <c r="CN4" s="344"/>
      <c r="CO4" s="335"/>
      <c r="CP4" s="335"/>
      <c r="CQ4" s="335"/>
      <c r="CR4" s="335"/>
      <c r="CS4" s="335"/>
      <c r="CT4" s="335"/>
      <c r="CU4" s="336"/>
      <c r="CV4" s="344"/>
      <c r="CW4" s="335"/>
      <c r="CX4" s="335"/>
      <c r="CY4" s="335"/>
      <c r="CZ4" s="335"/>
      <c r="DA4" s="335"/>
      <c r="DB4" s="335"/>
      <c r="DC4" s="335"/>
      <c r="DD4" s="335"/>
      <c r="DE4" s="336"/>
      <c r="DF4" s="327" t="s">
        <v>204</v>
      </c>
      <c r="DG4" s="328"/>
      <c r="DH4" s="328"/>
      <c r="DI4" s="328"/>
      <c r="DJ4" s="328"/>
      <c r="DK4" s="328"/>
      <c r="DL4" s="324" t="s">
        <v>259</v>
      </c>
      <c r="DM4" s="324"/>
      <c r="DN4" s="324"/>
      <c r="DO4" s="325" t="s">
        <v>198</v>
      </c>
      <c r="DP4" s="325"/>
      <c r="DQ4" s="325"/>
      <c r="DR4" s="326"/>
      <c r="DS4" s="327" t="s">
        <v>204</v>
      </c>
      <c r="DT4" s="328"/>
      <c r="DU4" s="328"/>
      <c r="DV4" s="328"/>
      <c r="DW4" s="328"/>
      <c r="DX4" s="328"/>
      <c r="DY4" s="324" t="s">
        <v>260</v>
      </c>
      <c r="DZ4" s="324"/>
      <c r="EA4" s="324"/>
      <c r="EB4" s="325" t="s">
        <v>198</v>
      </c>
      <c r="EC4" s="325"/>
      <c r="ED4" s="325"/>
      <c r="EE4" s="326"/>
      <c r="EF4" s="327" t="s">
        <v>204</v>
      </c>
      <c r="EG4" s="328"/>
      <c r="EH4" s="328"/>
      <c r="EI4" s="328"/>
      <c r="EJ4" s="328"/>
      <c r="EK4" s="328"/>
      <c r="EL4" s="324" t="s">
        <v>261</v>
      </c>
      <c r="EM4" s="324"/>
      <c r="EN4" s="324"/>
      <c r="EO4" s="325" t="s">
        <v>198</v>
      </c>
      <c r="EP4" s="325"/>
      <c r="EQ4" s="325"/>
      <c r="ER4" s="326"/>
      <c r="ES4" s="329" t="s">
        <v>26</v>
      </c>
      <c r="ET4" s="330"/>
      <c r="EU4" s="330"/>
      <c r="EV4" s="330"/>
      <c r="EW4" s="330"/>
      <c r="EX4" s="330"/>
      <c r="EY4" s="330"/>
      <c r="EZ4" s="330"/>
      <c r="FA4" s="330"/>
      <c r="FB4" s="330"/>
      <c r="FC4" s="330"/>
      <c r="FD4" s="330"/>
      <c r="FE4" s="330"/>
    </row>
    <row r="5" spans="1:161" ht="39" customHeight="1" x14ac:dyDescent="0.2">
      <c r="A5" s="332"/>
      <c r="B5" s="332"/>
      <c r="C5" s="332"/>
      <c r="D5" s="332"/>
      <c r="E5" s="332"/>
      <c r="F5" s="332"/>
      <c r="G5" s="332"/>
      <c r="H5" s="337"/>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3"/>
      <c r="CN5" s="331"/>
      <c r="CO5" s="332"/>
      <c r="CP5" s="332"/>
      <c r="CQ5" s="332"/>
      <c r="CR5" s="332"/>
      <c r="CS5" s="332"/>
      <c r="CT5" s="332"/>
      <c r="CU5" s="337"/>
      <c r="CV5" s="331"/>
      <c r="CW5" s="332"/>
      <c r="CX5" s="332"/>
      <c r="CY5" s="332"/>
      <c r="CZ5" s="332"/>
      <c r="DA5" s="332"/>
      <c r="DB5" s="332"/>
      <c r="DC5" s="332"/>
      <c r="DD5" s="332"/>
      <c r="DE5" s="337"/>
      <c r="DF5" s="347" t="s">
        <v>205</v>
      </c>
      <c r="DG5" s="348"/>
      <c r="DH5" s="348"/>
      <c r="DI5" s="348"/>
      <c r="DJ5" s="348"/>
      <c r="DK5" s="348"/>
      <c r="DL5" s="348"/>
      <c r="DM5" s="348"/>
      <c r="DN5" s="348"/>
      <c r="DO5" s="348"/>
      <c r="DP5" s="348"/>
      <c r="DQ5" s="348"/>
      <c r="DR5" s="349"/>
      <c r="DS5" s="347" t="s">
        <v>206</v>
      </c>
      <c r="DT5" s="348"/>
      <c r="DU5" s="348"/>
      <c r="DV5" s="348"/>
      <c r="DW5" s="348"/>
      <c r="DX5" s="348"/>
      <c r="DY5" s="348"/>
      <c r="DZ5" s="348"/>
      <c r="EA5" s="348"/>
      <c r="EB5" s="348"/>
      <c r="EC5" s="348"/>
      <c r="ED5" s="348"/>
      <c r="EE5" s="349"/>
      <c r="EF5" s="347" t="s">
        <v>207</v>
      </c>
      <c r="EG5" s="348"/>
      <c r="EH5" s="348"/>
      <c r="EI5" s="348"/>
      <c r="EJ5" s="348"/>
      <c r="EK5" s="348"/>
      <c r="EL5" s="348"/>
      <c r="EM5" s="348"/>
      <c r="EN5" s="348"/>
      <c r="EO5" s="348"/>
      <c r="EP5" s="348"/>
      <c r="EQ5" s="348"/>
      <c r="ER5" s="349"/>
      <c r="ES5" s="331"/>
      <c r="ET5" s="332"/>
      <c r="EU5" s="332"/>
      <c r="EV5" s="332"/>
      <c r="EW5" s="332"/>
      <c r="EX5" s="332"/>
      <c r="EY5" s="332"/>
      <c r="EZ5" s="332"/>
      <c r="FA5" s="332"/>
      <c r="FB5" s="332"/>
      <c r="FC5" s="332"/>
      <c r="FD5" s="332"/>
      <c r="FE5" s="332"/>
    </row>
    <row r="6" spans="1:161" ht="12" thickBot="1" x14ac:dyDescent="0.25">
      <c r="A6" s="350" t="s">
        <v>208</v>
      </c>
      <c r="B6" s="350"/>
      <c r="C6" s="350"/>
      <c r="D6" s="350"/>
      <c r="E6" s="350"/>
      <c r="F6" s="350"/>
      <c r="G6" s="350"/>
      <c r="H6" s="351"/>
      <c r="I6" s="350" t="s">
        <v>209</v>
      </c>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1"/>
      <c r="CN6" s="352" t="s">
        <v>210</v>
      </c>
      <c r="CO6" s="353"/>
      <c r="CP6" s="353"/>
      <c r="CQ6" s="353"/>
      <c r="CR6" s="353"/>
      <c r="CS6" s="353"/>
      <c r="CT6" s="353"/>
      <c r="CU6" s="354"/>
      <c r="CV6" s="352" t="s">
        <v>211</v>
      </c>
      <c r="CW6" s="353"/>
      <c r="CX6" s="353"/>
      <c r="CY6" s="353"/>
      <c r="CZ6" s="353"/>
      <c r="DA6" s="353"/>
      <c r="DB6" s="353"/>
      <c r="DC6" s="353"/>
      <c r="DD6" s="353"/>
      <c r="DE6" s="354"/>
      <c r="DF6" s="352" t="s">
        <v>212</v>
      </c>
      <c r="DG6" s="353"/>
      <c r="DH6" s="353"/>
      <c r="DI6" s="353"/>
      <c r="DJ6" s="353"/>
      <c r="DK6" s="353"/>
      <c r="DL6" s="353"/>
      <c r="DM6" s="353"/>
      <c r="DN6" s="353"/>
      <c r="DO6" s="353"/>
      <c r="DP6" s="353"/>
      <c r="DQ6" s="353"/>
      <c r="DR6" s="354"/>
      <c r="DS6" s="352" t="s">
        <v>213</v>
      </c>
      <c r="DT6" s="353"/>
      <c r="DU6" s="353"/>
      <c r="DV6" s="353"/>
      <c r="DW6" s="353"/>
      <c r="DX6" s="353"/>
      <c r="DY6" s="353"/>
      <c r="DZ6" s="353"/>
      <c r="EA6" s="353"/>
      <c r="EB6" s="353"/>
      <c r="EC6" s="353"/>
      <c r="ED6" s="353"/>
      <c r="EE6" s="354"/>
      <c r="EF6" s="352" t="s">
        <v>214</v>
      </c>
      <c r="EG6" s="353"/>
      <c r="EH6" s="353"/>
      <c r="EI6" s="353"/>
      <c r="EJ6" s="353"/>
      <c r="EK6" s="353"/>
      <c r="EL6" s="353"/>
      <c r="EM6" s="353"/>
      <c r="EN6" s="353"/>
      <c r="EO6" s="353"/>
      <c r="EP6" s="353"/>
      <c r="EQ6" s="353"/>
      <c r="ER6" s="354"/>
      <c r="ES6" s="352" t="s">
        <v>215</v>
      </c>
      <c r="ET6" s="353"/>
      <c r="EU6" s="353"/>
      <c r="EV6" s="353"/>
      <c r="EW6" s="353"/>
      <c r="EX6" s="353"/>
      <c r="EY6" s="353"/>
      <c r="EZ6" s="353"/>
      <c r="FA6" s="353"/>
      <c r="FB6" s="353"/>
      <c r="FC6" s="353"/>
      <c r="FD6" s="353"/>
      <c r="FE6" s="353"/>
    </row>
    <row r="7" spans="1:161" ht="12.75" customHeight="1" x14ac:dyDescent="0.2">
      <c r="A7" s="355">
        <v>1</v>
      </c>
      <c r="B7" s="355"/>
      <c r="C7" s="355"/>
      <c r="D7" s="355"/>
      <c r="E7" s="355"/>
      <c r="F7" s="355"/>
      <c r="G7" s="355"/>
      <c r="H7" s="356"/>
      <c r="I7" s="357" t="s">
        <v>216</v>
      </c>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9" t="s">
        <v>217</v>
      </c>
      <c r="CO7" s="360"/>
      <c r="CP7" s="360"/>
      <c r="CQ7" s="360"/>
      <c r="CR7" s="360"/>
      <c r="CS7" s="360"/>
      <c r="CT7" s="360"/>
      <c r="CU7" s="361"/>
      <c r="CV7" s="362" t="s">
        <v>35</v>
      </c>
      <c r="CW7" s="363"/>
      <c r="CX7" s="363"/>
      <c r="CY7" s="363"/>
      <c r="CZ7" s="363"/>
      <c r="DA7" s="363"/>
      <c r="DB7" s="363"/>
      <c r="DC7" s="363"/>
      <c r="DD7" s="363"/>
      <c r="DE7" s="364"/>
      <c r="DF7" s="365"/>
      <c r="DG7" s="366"/>
      <c r="DH7" s="366"/>
      <c r="DI7" s="366"/>
      <c r="DJ7" s="366"/>
      <c r="DK7" s="366"/>
      <c r="DL7" s="366"/>
      <c r="DM7" s="366"/>
      <c r="DN7" s="366"/>
      <c r="DO7" s="366"/>
      <c r="DP7" s="366"/>
      <c r="DQ7" s="366"/>
      <c r="DR7" s="367"/>
      <c r="DS7" s="365"/>
      <c r="DT7" s="366"/>
      <c r="DU7" s="366"/>
      <c r="DV7" s="366"/>
      <c r="DW7" s="366"/>
      <c r="DX7" s="366"/>
      <c r="DY7" s="366"/>
      <c r="DZ7" s="366"/>
      <c r="EA7" s="366"/>
      <c r="EB7" s="366"/>
      <c r="EC7" s="366"/>
      <c r="ED7" s="366"/>
      <c r="EE7" s="367"/>
      <c r="EF7" s="365"/>
      <c r="EG7" s="366"/>
      <c r="EH7" s="366"/>
      <c r="EI7" s="366"/>
      <c r="EJ7" s="366"/>
      <c r="EK7" s="366"/>
      <c r="EL7" s="366"/>
      <c r="EM7" s="366"/>
      <c r="EN7" s="366"/>
      <c r="EO7" s="366"/>
      <c r="EP7" s="366"/>
      <c r="EQ7" s="366"/>
      <c r="ER7" s="367"/>
      <c r="ES7" s="365"/>
      <c r="ET7" s="366"/>
      <c r="EU7" s="366"/>
      <c r="EV7" s="366"/>
      <c r="EW7" s="366"/>
      <c r="EX7" s="366"/>
      <c r="EY7" s="366"/>
      <c r="EZ7" s="366"/>
      <c r="FA7" s="366"/>
      <c r="FB7" s="366"/>
      <c r="FC7" s="366"/>
      <c r="FD7" s="366"/>
      <c r="FE7" s="368"/>
    </row>
    <row r="8" spans="1:161" ht="90" customHeight="1" x14ac:dyDescent="0.2">
      <c r="A8" s="373" t="s">
        <v>125</v>
      </c>
      <c r="B8" s="373"/>
      <c r="C8" s="373"/>
      <c r="D8" s="373"/>
      <c r="E8" s="373"/>
      <c r="F8" s="373"/>
      <c r="G8" s="373"/>
      <c r="H8" s="374"/>
      <c r="I8" s="375" t="s">
        <v>218</v>
      </c>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7" t="s">
        <v>219</v>
      </c>
      <c r="CO8" s="373"/>
      <c r="CP8" s="373"/>
      <c r="CQ8" s="373"/>
      <c r="CR8" s="373"/>
      <c r="CS8" s="373"/>
      <c r="CT8" s="373"/>
      <c r="CU8" s="374"/>
      <c r="CV8" s="378" t="s">
        <v>35</v>
      </c>
      <c r="CW8" s="373"/>
      <c r="CX8" s="373"/>
      <c r="CY8" s="373"/>
      <c r="CZ8" s="373"/>
      <c r="DA8" s="373"/>
      <c r="DB8" s="373"/>
      <c r="DC8" s="373"/>
      <c r="DD8" s="373"/>
      <c r="DE8" s="374"/>
      <c r="DF8" s="369"/>
      <c r="DG8" s="370"/>
      <c r="DH8" s="370"/>
      <c r="DI8" s="370"/>
      <c r="DJ8" s="370"/>
      <c r="DK8" s="370"/>
      <c r="DL8" s="370"/>
      <c r="DM8" s="370"/>
      <c r="DN8" s="370"/>
      <c r="DO8" s="370"/>
      <c r="DP8" s="370"/>
      <c r="DQ8" s="370"/>
      <c r="DR8" s="371"/>
      <c r="DS8" s="369"/>
      <c r="DT8" s="370"/>
      <c r="DU8" s="370"/>
      <c r="DV8" s="370"/>
      <c r="DW8" s="370"/>
      <c r="DX8" s="370"/>
      <c r="DY8" s="370"/>
      <c r="DZ8" s="370"/>
      <c r="EA8" s="370"/>
      <c r="EB8" s="370"/>
      <c r="EC8" s="370"/>
      <c r="ED8" s="370"/>
      <c r="EE8" s="371"/>
      <c r="EF8" s="369"/>
      <c r="EG8" s="370"/>
      <c r="EH8" s="370"/>
      <c r="EI8" s="370"/>
      <c r="EJ8" s="370"/>
      <c r="EK8" s="370"/>
      <c r="EL8" s="370"/>
      <c r="EM8" s="370"/>
      <c r="EN8" s="370"/>
      <c r="EO8" s="370"/>
      <c r="EP8" s="370"/>
      <c r="EQ8" s="370"/>
      <c r="ER8" s="371"/>
      <c r="ES8" s="369"/>
      <c r="ET8" s="370"/>
      <c r="EU8" s="370"/>
      <c r="EV8" s="370"/>
      <c r="EW8" s="370"/>
      <c r="EX8" s="370"/>
      <c r="EY8" s="370"/>
      <c r="EZ8" s="370"/>
      <c r="FA8" s="370"/>
      <c r="FB8" s="370"/>
      <c r="FC8" s="370"/>
      <c r="FD8" s="370"/>
      <c r="FE8" s="372"/>
    </row>
    <row r="9" spans="1:161" ht="24" customHeight="1" x14ac:dyDescent="0.2">
      <c r="A9" s="373" t="s">
        <v>126</v>
      </c>
      <c r="B9" s="373"/>
      <c r="C9" s="373"/>
      <c r="D9" s="373"/>
      <c r="E9" s="373"/>
      <c r="F9" s="373"/>
      <c r="G9" s="373"/>
      <c r="H9" s="374"/>
      <c r="I9" s="375" t="s">
        <v>220</v>
      </c>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7" t="s">
        <v>221</v>
      </c>
      <c r="CO9" s="373"/>
      <c r="CP9" s="373"/>
      <c r="CQ9" s="373"/>
      <c r="CR9" s="373"/>
      <c r="CS9" s="373"/>
      <c r="CT9" s="373"/>
      <c r="CU9" s="374"/>
      <c r="CV9" s="378" t="s">
        <v>35</v>
      </c>
      <c r="CW9" s="373"/>
      <c r="CX9" s="373"/>
      <c r="CY9" s="373"/>
      <c r="CZ9" s="373"/>
      <c r="DA9" s="373"/>
      <c r="DB9" s="373"/>
      <c r="DC9" s="373"/>
      <c r="DD9" s="373"/>
      <c r="DE9" s="374"/>
      <c r="DF9" s="369"/>
      <c r="DG9" s="370"/>
      <c r="DH9" s="370"/>
      <c r="DI9" s="370"/>
      <c r="DJ9" s="370"/>
      <c r="DK9" s="370"/>
      <c r="DL9" s="370"/>
      <c r="DM9" s="370"/>
      <c r="DN9" s="370"/>
      <c r="DO9" s="370"/>
      <c r="DP9" s="370"/>
      <c r="DQ9" s="370"/>
      <c r="DR9" s="371"/>
      <c r="DS9" s="369"/>
      <c r="DT9" s="370"/>
      <c r="DU9" s="370"/>
      <c r="DV9" s="370"/>
      <c r="DW9" s="370"/>
      <c r="DX9" s="370"/>
      <c r="DY9" s="370"/>
      <c r="DZ9" s="370"/>
      <c r="EA9" s="370"/>
      <c r="EB9" s="370"/>
      <c r="EC9" s="370"/>
      <c r="ED9" s="370"/>
      <c r="EE9" s="371"/>
      <c r="EF9" s="369"/>
      <c r="EG9" s="370"/>
      <c r="EH9" s="370"/>
      <c r="EI9" s="370"/>
      <c r="EJ9" s="370"/>
      <c r="EK9" s="370"/>
      <c r="EL9" s="370"/>
      <c r="EM9" s="370"/>
      <c r="EN9" s="370"/>
      <c r="EO9" s="370"/>
      <c r="EP9" s="370"/>
      <c r="EQ9" s="370"/>
      <c r="ER9" s="371"/>
      <c r="ES9" s="369"/>
      <c r="ET9" s="370"/>
      <c r="EU9" s="370"/>
      <c r="EV9" s="370"/>
      <c r="EW9" s="370"/>
      <c r="EX9" s="370"/>
      <c r="EY9" s="370"/>
      <c r="EZ9" s="370"/>
      <c r="FA9" s="370"/>
      <c r="FB9" s="370"/>
      <c r="FC9" s="370"/>
      <c r="FD9" s="370"/>
      <c r="FE9" s="372"/>
    </row>
    <row r="10" spans="1:161" ht="24" customHeight="1" x14ac:dyDescent="0.2">
      <c r="A10" s="373" t="s">
        <v>127</v>
      </c>
      <c r="B10" s="373"/>
      <c r="C10" s="373"/>
      <c r="D10" s="373"/>
      <c r="E10" s="373"/>
      <c r="F10" s="373"/>
      <c r="G10" s="373"/>
      <c r="H10" s="374"/>
      <c r="I10" s="375" t="s">
        <v>222</v>
      </c>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7" t="s">
        <v>223</v>
      </c>
      <c r="CO10" s="373"/>
      <c r="CP10" s="373"/>
      <c r="CQ10" s="373"/>
      <c r="CR10" s="373"/>
      <c r="CS10" s="373"/>
      <c r="CT10" s="373"/>
      <c r="CU10" s="374"/>
      <c r="CV10" s="378" t="s">
        <v>35</v>
      </c>
      <c r="CW10" s="373"/>
      <c r="CX10" s="373"/>
      <c r="CY10" s="373"/>
      <c r="CZ10" s="373"/>
      <c r="DA10" s="373"/>
      <c r="DB10" s="373"/>
      <c r="DC10" s="373"/>
      <c r="DD10" s="373"/>
      <c r="DE10" s="374"/>
      <c r="DF10" s="369"/>
      <c r="DG10" s="370"/>
      <c r="DH10" s="370"/>
      <c r="DI10" s="370"/>
      <c r="DJ10" s="370"/>
      <c r="DK10" s="370"/>
      <c r="DL10" s="370"/>
      <c r="DM10" s="370"/>
      <c r="DN10" s="370"/>
      <c r="DO10" s="370"/>
      <c r="DP10" s="370"/>
      <c r="DQ10" s="370"/>
      <c r="DR10" s="371"/>
      <c r="DS10" s="369"/>
      <c r="DT10" s="370"/>
      <c r="DU10" s="370"/>
      <c r="DV10" s="370"/>
      <c r="DW10" s="370"/>
      <c r="DX10" s="370"/>
      <c r="DY10" s="370"/>
      <c r="DZ10" s="370"/>
      <c r="EA10" s="370"/>
      <c r="EB10" s="370"/>
      <c r="EC10" s="370"/>
      <c r="ED10" s="370"/>
      <c r="EE10" s="371"/>
      <c r="EF10" s="369"/>
      <c r="EG10" s="370"/>
      <c r="EH10" s="370"/>
      <c r="EI10" s="370"/>
      <c r="EJ10" s="370"/>
      <c r="EK10" s="370"/>
      <c r="EL10" s="370"/>
      <c r="EM10" s="370"/>
      <c r="EN10" s="370"/>
      <c r="EO10" s="370"/>
      <c r="EP10" s="370"/>
      <c r="EQ10" s="370"/>
      <c r="ER10" s="371"/>
      <c r="ES10" s="369"/>
      <c r="ET10" s="370"/>
      <c r="EU10" s="370"/>
      <c r="EV10" s="370"/>
      <c r="EW10" s="370"/>
      <c r="EX10" s="370"/>
      <c r="EY10" s="370"/>
      <c r="EZ10" s="370"/>
      <c r="FA10" s="370"/>
      <c r="FB10" s="370"/>
      <c r="FC10" s="370"/>
      <c r="FD10" s="370"/>
      <c r="FE10" s="372"/>
    </row>
    <row r="11" spans="1:161" ht="24" customHeight="1" x14ac:dyDescent="0.2">
      <c r="A11" s="373" t="s">
        <v>130</v>
      </c>
      <c r="B11" s="373"/>
      <c r="C11" s="373"/>
      <c r="D11" s="373"/>
      <c r="E11" s="373"/>
      <c r="F11" s="373"/>
      <c r="G11" s="373"/>
      <c r="H11" s="374"/>
      <c r="I11" s="375" t="s">
        <v>224</v>
      </c>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7" t="s">
        <v>225</v>
      </c>
      <c r="CO11" s="373"/>
      <c r="CP11" s="373"/>
      <c r="CQ11" s="373"/>
      <c r="CR11" s="373"/>
      <c r="CS11" s="373"/>
      <c r="CT11" s="373"/>
      <c r="CU11" s="374"/>
      <c r="CV11" s="378" t="s">
        <v>35</v>
      </c>
      <c r="CW11" s="373"/>
      <c r="CX11" s="373"/>
      <c r="CY11" s="373"/>
      <c r="CZ11" s="373"/>
      <c r="DA11" s="373"/>
      <c r="DB11" s="373"/>
      <c r="DC11" s="373"/>
      <c r="DD11" s="373"/>
      <c r="DE11" s="374"/>
      <c r="DF11" s="369"/>
      <c r="DG11" s="370"/>
      <c r="DH11" s="370"/>
      <c r="DI11" s="370"/>
      <c r="DJ11" s="370"/>
      <c r="DK11" s="370"/>
      <c r="DL11" s="370"/>
      <c r="DM11" s="370"/>
      <c r="DN11" s="370"/>
      <c r="DO11" s="370"/>
      <c r="DP11" s="370"/>
      <c r="DQ11" s="370"/>
      <c r="DR11" s="371"/>
      <c r="DS11" s="369"/>
      <c r="DT11" s="370"/>
      <c r="DU11" s="370"/>
      <c r="DV11" s="370"/>
      <c r="DW11" s="370"/>
      <c r="DX11" s="370"/>
      <c r="DY11" s="370"/>
      <c r="DZ11" s="370"/>
      <c r="EA11" s="370"/>
      <c r="EB11" s="370"/>
      <c r="EC11" s="370"/>
      <c r="ED11" s="370"/>
      <c r="EE11" s="371"/>
      <c r="EF11" s="369"/>
      <c r="EG11" s="370"/>
      <c r="EH11" s="370"/>
      <c r="EI11" s="370"/>
      <c r="EJ11" s="370"/>
      <c r="EK11" s="370"/>
      <c r="EL11" s="370"/>
      <c r="EM11" s="370"/>
      <c r="EN11" s="370"/>
      <c r="EO11" s="370"/>
      <c r="EP11" s="370"/>
      <c r="EQ11" s="370"/>
      <c r="ER11" s="371"/>
      <c r="ES11" s="369"/>
      <c r="ET11" s="370"/>
      <c r="EU11" s="370"/>
      <c r="EV11" s="370"/>
      <c r="EW11" s="370"/>
      <c r="EX11" s="370"/>
      <c r="EY11" s="370"/>
      <c r="EZ11" s="370"/>
      <c r="FA11" s="370"/>
      <c r="FB11" s="370"/>
      <c r="FC11" s="370"/>
      <c r="FD11" s="370"/>
      <c r="FE11" s="372"/>
    </row>
    <row r="12" spans="1:161" ht="23.25" customHeight="1" x14ac:dyDescent="0.2">
      <c r="A12" s="373" t="s">
        <v>131</v>
      </c>
      <c r="B12" s="373"/>
      <c r="C12" s="373"/>
      <c r="D12" s="373"/>
      <c r="E12" s="373"/>
      <c r="F12" s="373"/>
      <c r="G12" s="373"/>
      <c r="H12" s="374"/>
      <c r="I12" s="381" t="s">
        <v>226</v>
      </c>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77" t="s">
        <v>227</v>
      </c>
      <c r="CO12" s="373"/>
      <c r="CP12" s="373"/>
      <c r="CQ12" s="373"/>
      <c r="CR12" s="373"/>
      <c r="CS12" s="373"/>
      <c r="CT12" s="373"/>
      <c r="CU12" s="374"/>
      <c r="CV12" s="378" t="s">
        <v>35</v>
      </c>
      <c r="CW12" s="373"/>
      <c r="CX12" s="373"/>
      <c r="CY12" s="373"/>
      <c r="CZ12" s="373"/>
      <c r="DA12" s="373"/>
      <c r="DB12" s="373"/>
      <c r="DC12" s="373"/>
      <c r="DD12" s="373"/>
      <c r="DE12" s="374"/>
      <c r="DF12" s="369"/>
      <c r="DG12" s="370"/>
      <c r="DH12" s="370"/>
      <c r="DI12" s="370"/>
      <c r="DJ12" s="370"/>
      <c r="DK12" s="370"/>
      <c r="DL12" s="370"/>
      <c r="DM12" s="370"/>
      <c r="DN12" s="370"/>
      <c r="DO12" s="370"/>
      <c r="DP12" s="370"/>
      <c r="DQ12" s="370"/>
      <c r="DR12" s="371"/>
      <c r="DS12" s="369"/>
      <c r="DT12" s="370"/>
      <c r="DU12" s="370"/>
      <c r="DV12" s="370"/>
      <c r="DW12" s="370"/>
      <c r="DX12" s="370"/>
      <c r="DY12" s="370"/>
      <c r="DZ12" s="370"/>
      <c r="EA12" s="370"/>
      <c r="EB12" s="370"/>
      <c r="EC12" s="370"/>
      <c r="ED12" s="370"/>
      <c r="EE12" s="371"/>
      <c r="EF12" s="369"/>
      <c r="EG12" s="370"/>
      <c r="EH12" s="370"/>
      <c r="EI12" s="370"/>
      <c r="EJ12" s="370"/>
      <c r="EK12" s="370"/>
      <c r="EL12" s="370"/>
      <c r="EM12" s="370"/>
      <c r="EN12" s="370"/>
      <c r="EO12" s="370"/>
      <c r="EP12" s="370"/>
      <c r="EQ12" s="370"/>
      <c r="ER12" s="371"/>
      <c r="ES12" s="369"/>
      <c r="ET12" s="370"/>
      <c r="EU12" s="370"/>
      <c r="EV12" s="370"/>
      <c r="EW12" s="370"/>
      <c r="EX12" s="370"/>
      <c r="EY12" s="370"/>
      <c r="EZ12" s="370"/>
      <c r="FA12" s="370"/>
      <c r="FB12" s="370"/>
      <c r="FC12" s="370"/>
      <c r="FD12" s="370"/>
      <c r="FE12" s="372"/>
    </row>
    <row r="13" spans="1:161" ht="24" customHeight="1" x14ac:dyDescent="0.2">
      <c r="A13" s="373" t="s">
        <v>104</v>
      </c>
      <c r="B13" s="373"/>
      <c r="C13" s="373"/>
      <c r="D13" s="373"/>
      <c r="E13" s="373"/>
      <c r="F13" s="373"/>
      <c r="G13" s="373"/>
      <c r="H13" s="374"/>
      <c r="I13" s="379" t="s">
        <v>228</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0"/>
      <c r="BU13" s="380"/>
      <c r="BV13" s="380"/>
      <c r="BW13" s="380"/>
      <c r="BX13" s="380"/>
      <c r="BY13" s="380"/>
      <c r="BZ13" s="380"/>
      <c r="CA13" s="380"/>
      <c r="CB13" s="380"/>
      <c r="CC13" s="380"/>
      <c r="CD13" s="380"/>
      <c r="CE13" s="380"/>
      <c r="CF13" s="380"/>
      <c r="CG13" s="380"/>
      <c r="CH13" s="380"/>
      <c r="CI13" s="380"/>
      <c r="CJ13" s="380"/>
      <c r="CK13" s="380"/>
      <c r="CL13" s="380"/>
      <c r="CM13" s="380"/>
      <c r="CN13" s="377" t="s">
        <v>229</v>
      </c>
      <c r="CO13" s="373"/>
      <c r="CP13" s="373"/>
      <c r="CQ13" s="373"/>
      <c r="CR13" s="373"/>
      <c r="CS13" s="373"/>
      <c r="CT13" s="373"/>
      <c r="CU13" s="374"/>
      <c r="CV13" s="378" t="s">
        <v>35</v>
      </c>
      <c r="CW13" s="373"/>
      <c r="CX13" s="373"/>
      <c r="CY13" s="373"/>
      <c r="CZ13" s="373"/>
      <c r="DA13" s="373"/>
      <c r="DB13" s="373"/>
      <c r="DC13" s="373"/>
      <c r="DD13" s="373"/>
      <c r="DE13" s="374"/>
      <c r="DF13" s="369"/>
      <c r="DG13" s="370"/>
      <c r="DH13" s="370"/>
      <c r="DI13" s="370"/>
      <c r="DJ13" s="370"/>
      <c r="DK13" s="370"/>
      <c r="DL13" s="370"/>
      <c r="DM13" s="370"/>
      <c r="DN13" s="370"/>
      <c r="DO13" s="370"/>
      <c r="DP13" s="370"/>
      <c r="DQ13" s="370"/>
      <c r="DR13" s="371"/>
      <c r="DS13" s="369"/>
      <c r="DT13" s="370"/>
      <c r="DU13" s="370"/>
      <c r="DV13" s="370"/>
      <c r="DW13" s="370"/>
      <c r="DX13" s="370"/>
      <c r="DY13" s="370"/>
      <c r="DZ13" s="370"/>
      <c r="EA13" s="370"/>
      <c r="EB13" s="370"/>
      <c r="EC13" s="370"/>
      <c r="ED13" s="370"/>
      <c r="EE13" s="371"/>
      <c r="EF13" s="369"/>
      <c r="EG13" s="370"/>
      <c r="EH13" s="370"/>
      <c r="EI13" s="370"/>
      <c r="EJ13" s="370"/>
      <c r="EK13" s="370"/>
      <c r="EL13" s="370"/>
      <c r="EM13" s="370"/>
      <c r="EN13" s="370"/>
      <c r="EO13" s="370"/>
      <c r="EP13" s="370"/>
      <c r="EQ13" s="370"/>
      <c r="ER13" s="371"/>
      <c r="ES13" s="369"/>
      <c r="ET13" s="370"/>
      <c r="EU13" s="370"/>
      <c r="EV13" s="370"/>
      <c r="EW13" s="370"/>
      <c r="EX13" s="370"/>
      <c r="EY13" s="370"/>
      <c r="EZ13" s="370"/>
      <c r="FA13" s="370"/>
      <c r="FB13" s="370"/>
      <c r="FC13" s="370"/>
      <c r="FD13" s="370"/>
      <c r="FE13" s="372"/>
    </row>
    <row r="14" spans="1:161" ht="12.75" customHeight="1" x14ac:dyDescent="0.2">
      <c r="A14" s="373" t="s">
        <v>105</v>
      </c>
      <c r="B14" s="373"/>
      <c r="C14" s="373"/>
      <c r="D14" s="373"/>
      <c r="E14" s="373"/>
      <c r="F14" s="373"/>
      <c r="G14" s="373"/>
      <c r="H14" s="374"/>
      <c r="I14" s="379" t="s">
        <v>230</v>
      </c>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77" t="s">
        <v>231</v>
      </c>
      <c r="CO14" s="373"/>
      <c r="CP14" s="373"/>
      <c r="CQ14" s="373"/>
      <c r="CR14" s="373"/>
      <c r="CS14" s="373"/>
      <c r="CT14" s="373"/>
      <c r="CU14" s="374"/>
      <c r="CV14" s="378" t="s">
        <v>35</v>
      </c>
      <c r="CW14" s="373"/>
      <c r="CX14" s="373"/>
      <c r="CY14" s="373"/>
      <c r="CZ14" s="373"/>
      <c r="DA14" s="373"/>
      <c r="DB14" s="373"/>
      <c r="DC14" s="373"/>
      <c r="DD14" s="373"/>
      <c r="DE14" s="374"/>
      <c r="DF14" s="369"/>
      <c r="DG14" s="370"/>
      <c r="DH14" s="370"/>
      <c r="DI14" s="370"/>
      <c r="DJ14" s="370"/>
      <c r="DK14" s="370"/>
      <c r="DL14" s="370"/>
      <c r="DM14" s="370"/>
      <c r="DN14" s="370"/>
      <c r="DO14" s="370"/>
      <c r="DP14" s="370"/>
      <c r="DQ14" s="370"/>
      <c r="DR14" s="371"/>
      <c r="DS14" s="369"/>
      <c r="DT14" s="370"/>
      <c r="DU14" s="370"/>
      <c r="DV14" s="370"/>
      <c r="DW14" s="370"/>
      <c r="DX14" s="370"/>
      <c r="DY14" s="370"/>
      <c r="DZ14" s="370"/>
      <c r="EA14" s="370"/>
      <c r="EB14" s="370"/>
      <c r="EC14" s="370"/>
      <c r="ED14" s="370"/>
      <c r="EE14" s="371"/>
      <c r="EF14" s="369"/>
      <c r="EG14" s="370"/>
      <c r="EH14" s="370"/>
      <c r="EI14" s="370"/>
      <c r="EJ14" s="370"/>
      <c r="EK14" s="370"/>
      <c r="EL14" s="370"/>
      <c r="EM14" s="370"/>
      <c r="EN14" s="370"/>
      <c r="EO14" s="370"/>
      <c r="EP14" s="370"/>
      <c r="EQ14" s="370"/>
      <c r="ER14" s="371"/>
      <c r="ES14" s="369"/>
      <c r="ET14" s="370"/>
      <c r="EU14" s="370"/>
      <c r="EV14" s="370"/>
      <c r="EW14" s="370"/>
      <c r="EX14" s="370"/>
      <c r="EY14" s="370"/>
      <c r="EZ14" s="370"/>
      <c r="FA14" s="370"/>
      <c r="FB14" s="370"/>
      <c r="FC14" s="370"/>
      <c r="FD14" s="370"/>
      <c r="FE14" s="372"/>
    </row>
    <row r="15" spans="1:161" ht="24" customHeight="1" x14ac:dyDescent="0.2">
      <c r="A15" s="373" t="s">
        <v>232</v>
      </c>
      <c r="B15" s="373"/>
      <c r="C15" s="373"/>
      <c r="D15" s="373"/>
      <c r="E15" s="373"/>
      <c r="F15" s="373"/>
      <c r="G15" s="373"/>
      <c r="H15" s="374"/>
      <c r="I15" s="381" t="s">
        <v>106</v>
      </c>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77" t="s">
        <v>233</v>
      </c>
      <c r="CO15" s="373"/>
      <c r="CP15" s="373"/>
      <c r="CQ15" s="373"/>
      <c r="CR15" s="373"/>
      <c r="CS15" s="373"/>
      <c r="CT15" s="373"/>
      <c r="CU15" s="374"/>
      <c r="CV15" s="378" t="s">
        <v>35</v>
      </c>
      <c r="CW15" s="373"/>
      <c r="CX15" s="373"/>
      <c r="CY15" s="373"/>
      <c r="CZ15" s="373"/>
      <c r="DA15" s="373"/>
      <c r="DB15" s="373"/>
      <c r="DC15" s="373"/>
      <c r="DD15" s="373"/>
      <c r="DE15" s="374"/>
      <c r="DF15" s="369"/>
      <c r="DG15" s="370"/>
      <c r="DH15" s="370"/>
      <c r="DI15" s="370"/>
      <c r="DJ15" s="370"/>
      <c r="DK15" s="370"/>
      <c r="DL15" s="370"/>
      <c r="DM15" s="370"/>
      <c r="DN15" s="370"/>
      <c r="DO15" s="370"/>
      <c r="DP15" s="370"/>
      <c r="DQ15" s="370"/>
      <c r="DR15" s="371"/>
      <c r="DS15" s="369"/>
      <c r="DT15" s="370"/>
      <c r="DU15" s="370"/>
      <c r="DV15" s="370"/>
      <c r="DW15" s="370"/>
      <c r="DX15" s="370"/>
      <c r="DY15" s="370"/>
      <c r="DZ15" s="370"/>
      <c r="EA15" s="370"/>
      <c r="EB15" s="370"/>
      <c r="EC15" s="370"/>
      <c r="ED15" s="370"/>
      <c r="EE15" s="371"/>
      <c r="EF15" s="369"/>
      <c r="EG15" s="370"/>
      <c r="EH15" s="370"/>
      <c r="EI15" s="370"/>
      <c r="EJ15" s="370"/>
      <c r="EK15" s="370"/>
      <c r="EL15" s="370"/>
      <c r="EM15" s="370"/>
      <c r="EN15" s="370"/>
      <c r="EO15" s="370"/>
      <c r="EP15" s="370"/>
      <c r="EQ15" s="370"/>
      <c r="ER15" s="371"/>
      <c r="ES15" s="369"/>
      <c r="ET15" s="370"/>
      <c r="EU15" s="370"/>
      <c r="EV15" s="370"/>
      <c r="EW15" s="370"/>
      <c r="EX15" s="370"/>
      <c r="EY15" s="370"/>
      <c r="EZ15" s="370"/>
      <c r="FA15" s="370"/>
      <c r="FB15" s="370"/>
      <c r="FC15" s="370"/>
      <c r="FD15" s="370"/>
      <c r="FE15" s="372"/>
    </row>
    <row r="16" spans="1:161" ht="24" customHeight="1" x14ac:dyDescent="0.2">
      <c r="A16" s="373" t="s">
        <v>107</v>
      </c>
      <c r="B16" s="373"/>
      <c r="C16" s="373"/>
      <c r="D16" s="373"/>
      <c r="E16" s="373"/>
      <c r="F16" s="373"/>
      <c r="G16" s="373"/>
      <c r="H16" s="374"/>
      <c r="I16" s="379" t="s">
        <v>228</v>
      </c>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380"/>
      <c r="BE16" s="380"/>
      <c r="BF16" s="380"/>
      <c r="BG16" s="380"/>
      <c r="BH16" s="380"/>
      <c r="BI16" s="380"/>
      <c r="BJ16" s="380"/>
      <c r="BK16" s="380"/>
      <c r="BL16" s="380"/>
      <c r="BM16" s="380"/>
      <c r="BN16" s="380"/>
      <c r="BO16" s="380"/>
      <c r="BP16" s="380"/>
      <c r="BQ16" s="380"/>
      <c r="BR16" s="380"/>
      <c r="BS16" s="380"/>
      <c r="BT16" s="380"/>
      <c r="BU16" s="380"/>
      <c r="BV16" s="380"/>
      <c r="BW16" s="380"/>
      <c r="BX16" s="380"/>
      <c r="BY16" s="380"/>
      <c r="BZ16" s="380"/>
      <c r="CA16" s="380"/>
      <c r="CB16" s="380"/>
      <c r="CC16" s="380"/>
      <c r="CD16" s="380"/>
      <c r="CE16" s="380"/>
      <c r="CF16" s="380"/>
      <c r="CG16" s="380"/>
      <c r="CH16" s="380"/>
      <c r="CI16" s="380"/>
      <c r="CJ16" s="380"/>
      <c r="CK16" s="380"/>
      <c r="CL16" s="380"/>
      <c r="CM16" s="380"/>
      <c r="CN16" s="377" t="s">
        <v>234</v>
      </c>
      <c r="CO16" s="373"/>
      <c r="CP16" s="373"/>
      <c r="CQ16" s="373"/>
      <c r="CR16" s="373"/>
      <c r="CS16" s="373"/>
      <c r="CT16" s="373"/>
      <c r="CU16" s="374"/>
      <c r="CV16" s="378" t="s">
        <v>35</v>
      </c>
      <c r="CW16" s="373"/>
      <c r="CX16" s="373"/>
      <c r="CY16" s="373"/>
      <c r="CZ16" s="373"/>
      <c r="DA16" s="373"/>
      <c r="DB16" s="373"/>
      <c r="DC16" s="373"/>
      <c r="DD16" s="373"/>
      <c r="DE16" s="374"/>
      <c r="DF16" s="369"/>
      <c r="DG16" s="370"/>
      <c r="DH16" s="370"/>
      <c r="DI16" s="370"/>
      <c r="DJ16" s="370"/>
      <c r="DK16" s="370"/>
      <c r="DL16" s="370"/>
      <c r="DM16" s="370"/>
      <c r="DN16" s="370"/>
      <c r="DO16" s="370"/>
      <c r="DP16" s="370"/>
      <c r="DQ16" s="370"/>
      <c r="DR16" s="371"/>
      <c r="DS16" s="369"/>
      <c r="DT16" s="370"/>
      <c r="DU16" s="370"/>
      <c r="DV16" s="370"/>
      <c r="DW16" s="370"/>
      <c r="DX16" s="370"/>
      <c r="DY16" s="370"/>
      <c r="DZ16" s="370"/>
      <c r="EA16" s="370"/>
      <c r="EB16" s="370"/>
      <c r="EC16" s="370"/>
      <c r="ED16" s="370"/>
      <c r="EE16" s="371"/>
      <c r="EF16" s="369"/>
      <c r="EG16" s="370"/>
      <c r="EH16" s="370"/>
      <c r="EI16" s="370"/>
      <c r="EJ16" s="370"/>
      <c r="EK16" s="370"/>
      <c r="EL16" s="370"/>
      <c r="EM16" s="370"/>
      <c r="EN16" s="370"/>
      <c r="EO16" s="370"/>
      <c r="EP16" s="370"/>
      <c r="EQ16" s="370"/>
      <c r="ER16" s="371"/>
      <c r="ES16" s="369"/>
      <c r="ET16" s="370"/>
      <c r="EU16" s="370"/>
      <c r="EV16" s="370"/>
      <c r="EW16" s="370"/>
      <c r="EX16" s="370"/>
      <c r="EY16" s="370"/>
      <c r="EZ16" s="370"/>
      <c r="FA16" s="370"/>
      <c r="FB16" s="370"/>
      <c r="FC16" s="370"/>
      <c r="FD16" s="370"/>
      <c r="FE16" s="372"/>
    </row>
    <row r="17" spans="1:161" ht="12.75" customHeight="1" x14ac:dyDescent="0.2">
      <c r="A17" s="373" t="s">
        <v>109</v>
      </c>
      <c r="B17" s="373"/>
      <c r="C17" s="373"/>
      <c r="D17" s="373"/>
      <c r="E17" s="373"/>
      <c r="F17" s="373"/>
      <c r="G17" s="373"/>
      <c r="H17" s="374"/>
      <c r="I17" s="379" t="s">
        <v>230</v>
      </c>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380"/>
      <c r="BW17" s="380"/>
      <c r="BX17" s="380"/>
      <c r="BY17" s="380"/>
      <c r="BZ17" s="380"/>
      <c r="CA17" s="380"/>
      <c r="CB17" s="380"/>
      <c r="CC17" s="380"/>
      <c r="CD17" s="380"/>
      <c r="CE17" s="380"/>
      <c r="CF17" s="380"/>
      <c r="CG17" s="380"/>
      <c r="CH17" s="380"/>
      <c r="CI17" s="380"/>
      <c r="CJ17" s="380"/>
      <c r="CK17" s="380"/>
      <c r="CL17" s="380"/>
      <c r="CM17" s="380"/>
      <c r="CN17" s="377" t="s">
        <v>235</v>
      </c>
      <c r="CO17" s="373"/>
      <c r="CP17" s="373"/>
      <c r="CQ17" s="373"/>
      <c r="CR17" s="373"/>
      <c r="CS17" s="373"/>
      <c r="CT17" s="373"/>
      <c r="CU17" s="374"/>
      <c r="CV17" s="378" t="s">
        <v>35</v>
      </c>
      <c r="CW17" s="373"/>
      <c r="CX17" s="373"/>
      <c r="CY17" s="373"/>
      <c r="CZ17" s="373"/>
      <c r="DA17" s="373"/>
      <c r="DB17" s="373"/>
      <c r="DC17" s="373"/>
      <c r="DD17" s="373"/>
      <c r="DE17" s="374"/>
      <c r="DF17" s="369"/>
      <c r="DG17" s="370"/>
      <c r="DH17" s="370"/>
      <c r="DI17" s="370"/>
      <c r="DJ17" s="370"/>
      <c r="DK17" s="370"/>
      <c r="DL17" s="370"/>
      <c r="DM17" s="370"/>
      <c r="DN17" s="370"/>
      <c r="DO17" s="370"/>
      <c r="DP17" s="370"/>
      <c r="DQ17" s="370"/>
      <c r="DR17" s="371"/>
      <c r="DS17" s="369"/>
      <c r="DT17" s="370"/>
      <c r="DU17" s="370"/>
      <c r="DV17" s="370"/>
      <c r="DW17" s="370"/>
      <c r="DX17" s="370"/>
      <c r="DY17" s="370"/>
      <c r="DZ17" s="370"/>
      <c r="EA17" s="370"/>
      <c r="EB17" s="370"/>
      <c r="EC17" s="370"/>
      <c r="ED17" s="370"/>
      <c r="EE17" s="371"/>
      <c r="EF17" s="369"/>
      <c r="EG17" s="370"/>
      <c r="EH17" s="370"/>
      <c r="EI17" s="370"/>
      <c r="EJ17" s="370"/>
      <c r="EK17" s="370"/>
      <c r="EL17" s="370"/>
      <c r="EM17" s="370"/>
      <c r="EN17" s="370"/>
      <c r="EO17" s="370"/>
      <c r="EP17" s="370"/>
      <c r="EQ17" s="370"/>
      <c r="ER17" s="371"/>
      <c r="ES17" s="369"/>
      <c r="ET17" s="370"/>
      <c r="EU17" s="370"/>
      <c r="EV17" s="370"/>
      <c r="EW17" s="370"/>
      <c r="EX17" s="370"/>
      <c r="EY17" s="370"/>
      <c r="EZ17" s="370"/>
      <c r="FA17" s="370"/>
      <c r="FB17" s="370"/>
      <c r="FC17" s="370"/>
      <c r="FD17" s="370"/>
      <c r="FE17" s="372"/>
    </row>
    <row r="18" spans="1:161" ht="12.75" customHeight="1" x14ac:dyDescent="0.2">
      <c r="A18" s="373" t="s">
        <v>236</v>
      </c>
      <c r="B18" s="373"/>
      <c r="C18" s="373"/>
      <c r="D18" s="373"/>
      <c r="E18" s="373"/>
      <c r="F18" s="373"/>
      <c r="G18" s="373"/>
      <c r="H18" s="374"/>
      <c r="I18" s="381" t="s">
        <v>237</v>
      </c>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77" t="s">
        <v>238</v>
      </c>
      <c r="CO18" s="373"/>
      <c r="CP18" s="373"/>
      <c r="CQ18" s="373"/>
      <c r="CR18" s="373"/>
      <c r="CS18" s="373"/>
      <c r="CT18" s="373"/>
      <c r="CU18" s="374"/>
      <c r="CV18" s="378" t="s">
        <v>35</v>
      </c>
      <c r="CW18" s="373"/>
      <c r="CX18" s="373"/>
      <c r="CY18" s="373"/>
      <c r="CZ18" s="373"/>
      <c r="DA18" s="373"/>
      <c r="DB18" s="373"/>
      <c r="DC18" s="373"/>
      <c r="DD18" s="373"/>
      <c r="DE18" s="374"/>
      <c r="DF18" s="369"/>
      <c r="DG18" s="370"/>
      <c r="DH18" s="370"/>
      <c r="DI18" s="370"/>
      <c r="DJ18" s="370"/>
      <c r="DK18" s="370"/>
      <c r="DL18" s="370"/>
      <c r="DM18" s="370"/>
      <c r="DN18" s="370"/>
      <c r="DO18" s="370"/>
      <c r="DP18" s="370"/>
      <c r="DQ18" s="370"/>
      <c r="DR18" s="371"/>
      <c r="DS18" s="369"/>
      <c r="DT18" s="370"/>
      <c r="DU18" s="370"/>
      <c r="DV18" s="370"/>
      <c r="DW18" s="370"/>
      <c r="DX18" s="370"/>
      <c r="DY18" s="370"/>
      <c r="DZ18" s="370"/>
      <c r="EA18" s="370"/>
      <c r="EB18" s="370"/>
      <c r="EC18" s="370"/>
      <c r="ED18" s="370"/>
      <c r="EE18" s="371"/>
      <c r="EF18" s="369"/>
      <c r="EG18" s="370"/>
      <c r="EH18" s="370"/>
      <c r="EI18" s="370"/>
      <c r="EJ18" s="370"/>
      <c r="EK18" s="370"/>
      <c r="EL18" s="370"/>
      <c r="EM18" s="370"/>
      <c r="EN18" s="370"/>
      <c r="EO18" s="370"/>
      <c r="EP18" s="370"/>
      <c r="EQ18" s="370"/>
      <c r="ER18" s="371"/>
      <c r="ES18" s="369"/>
      <c r="ET18" s="370"/>
      <c r="EU18" s="370"/>
      <c r="EV18" s="370"/>
      <c r="EW18" s="370"/>
      <c r="EX18" s="370"/>
      <c r="EY18" s="370"/>
      <c r="EZ18" s="370"/>
      <c r="FA18" s="370"/>
      <c r="FB18" s="370"/>
      <c r="FC18" s="370"/>
      <c r="FD18" s="370"/>
      <c r="FE18" s="372"/>
    </row>
    <row r="19" spans="1:161" x14ac:dyDescent="0.2">
      <c r="A19" s="373" t="s">
        <v>239</v>
      </c>
      <c r="B19" s="373"/>
      <c r="C19" s="373"/>
      <c r="D19" s="373"/>
      <c r="E19" s="373"/>
      <c r="F19" s="373"/>
      <c r="G19" s="373"/>
      <c r="H19" s="374"/>
      <c r="I19" s="381" t="s">
        <v>112</v>
      </c>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77" t="s">
        <v>240</v>
      </c>
      <c r="CO19" s="373"/>
      <c r="CP19" s="373"/>
      <c r="CQ19" s="373"/>
      <c r="CR19" s="373"/>
      <c r="CS19" s="373"/>
      <c r="CT19" s="373"/>
      <c r="CU19" s="374"/>
      <c r="CV19" s="378" t="s">
        <v>35</v>
      </c>
      <c r="CW19" s="373"/>
      <c r="CX19" s="373"/>
      <c r="CY19" s="373"/>
      <c r="CZ19" s="373"/>
      <c r="DA19" s="373"/>
      <c r="DB19" s="373"/>
      <c r="DC19" s="373"/>
      <c r="DD19" s="373"/>
      <c r="DE19" s="374"/>
      <c r="DF19" s="369"/>
      <c r="DG19" s="370"/>
      <c r="DH19" s="370"/>
      <c r="DI19" s="370"/>
      <c r="DJ19" s="370"/>
      <c r="DK19" s="370"/>
      <c r="DL19" s="370"/>
      <c r="DM19" s="370"/>
      <c r="DN19" s="370"/>
      <c r="DO19" s="370"/>
      <c r="DP19" s="370"/>
      <c r="DQ19" s="370"/>
      <c r="DR19" s="371"/>
      <c r="DS19" s="369"/>
      <c r="DT19" s="370"/>
      <c r="DU19" s="370"/>
      <c r="DV19" s="370"/>
      <c r="DW19" s="370"/>
      <c r="DX19" s="370"/>
      <c r="DY19" s="370"/>
      <c r="DZ19" s="370"/>
      <c r="EA19" s="370"/>
      <c r="EB19" s="370"/>
      <c r="EC19" s="370"/>
      <c r="ED19" s="370"/>
      <c r="EE19" s="371"/>
      <c r="EF19" s="369"/>
      <c r="EG19" s="370"/>
      <c r="EH19" s="370"/>
      <c r="EI19" s="370"/>
      <c r="EJ19" s="370"/>
      <c r="EK19" s="370"/>
      <c r="EL19" s="370"/>
      <c r="EM19" s="370"/>
      <c r="EN19" s="370"/>
      <c r="EO19" s="370"/>
      <c r="EP19" s="370"/>
      <c r="EQ19" s="370"/>
      <c r="ER19" s="371"/>
      <c r="ES19" s="369"/>
      <c r="ET19" s="370"/>
      <c r="EU19" s="370"/>
      <c r="EV19" s="370"/>
      <c r="EW19" s="370"/>
      <c r="EX19" s="370"/>
      <c r="EY19" s="370"/>
      <c r="EZ19" s="370"/>
      <c r="FA19" s="370"/>
      <c r="FB19" s="370"/>
      <c r="FC19" s="370"/>
      <c r="FD19" s="370"/>
      <c r="FE19" s="372"/>
    </row>
    <row r="20" spans="1:161" ht="24" customHeight="1" x14ac:dyDescent="0.2">
      <c r="A20" s="373" t="s">
        <v>113</v>
      </c>
      <c r="B20" s="373"/>
      <c r="C20" s="373"/>
      <c r="D20" s="373"/>
      <c r="E20" s="373"/>
      <c r="F20" s="373"/>
      <c r="G20" s="373"/>
      <c r="H20" s="374"/>
      <c r="I20" s="379" t="s">
        <v>228</v>
      </c>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77" t="s">
        <v>241</v>
      </c>
      <c r="CO20" s="373"/>
      <c r="CP20" s="373"/>
      <c r="CQ20" s="373"/>
      <c r="CR20" s="373"/>
      <c r="CS20" s="373"/>
      <c r="CT20" s="373"/>
      <c r="CU20" s="374"/>
      <c r="CV20" s="378" t="s">
        <v>35</v>
      </c>
      <c r="CW20" s="373"/>
      <c r="CX20" s="373"/>
      <c r="CY20" s="373"/>
      <c r="CZ20" s="373"/>
      <c r="DA20" s="373"/>
      <c r="DB20" s="373"/>
      <c r="DC20" s="373"/>
      <c r="DD20" s="373"/>
      <c r="DE20" s="374"/>
      <c r="DF20" s="369"/>
      <c r="DG20" s="370"/>
      <c r="DH20" s="370"/>
      <c r="DI20" s="370"/>
      <c r="DJ20" s="370"/>
      <c r="DK20" s="370"/>
      <c r="DL20" s="370"/>
      <c r="DM20" s="370"/>
      <c r="DN20" s="370"/>
      <c r="DO20" s="370"/>
      <c r="DP20" s="370"/>
      <c r="DQ20" s="370"/>
      <c r="DR20" s="371"/>
      <c r="DS20" s="369"/>
      <c r="DT20" s="370"/>
      <c r="DU20" s="370"/>
      <c r="DV20" s="370"/>
      <c r="DW20" s="370"/>
      <c r="DX20" s="370"/>
      <c r="DY20" s="370"/>
      <c r="DZ20" s="370"/>
      <c r="EA20" s="370"/>
      <c r="EB20" s="370"/>
      <c r="EC20" s="370"/>
      <c r="ED20" s="370"/>
      <c r="EE20" s="371"/>
      <c r="EF20" s="369"/>
      <c r="EG20" s="370"/>
      <c r="EH20" s="370"/>
      <c r="EI20" s="370"/>
      <c r="EJ20" s="370"/>
      <c r="EK20" s="370"/>
      <c r="EL20" s="370"/>
      <c r="EM20" s="370"/>
      <c r="EN20" s="370"/>
      <c r="EO20" s="370"/>
      <c r="EP20" s="370"/>
      <c r="EQ20" s="370"/>
      <c r="ER20" s="371"/>
      <c r="ES20" s="369"/>
      <c r="ET20" s="370"/>
      <c r="EU20" s="370"/>
      <c r="EV20" s="370"/>
      <c r="EW20" s="370"/>
      <c r="EX20" s="370"/>
      <c r="EY20" s="370"/>
      <c r="EZ20" s="370"/>
      <c r="FA20" s="370"/>
      <c r="FB20" s="370"/>
      <c r="FC20" s="370"/>
      <c r="FD20" s="370"/>
      <c r="FE20" s="372"/>
    </row>
    <row r="21" spans="1:161" ht="12.75" customHeight="1" x14ac:dyDescent="0.2">
      <c r="A21" s="373" t="s">
        <v>114</v>
      </c>
      <c r="B21" s="373"/>
      <c r="C21" s="373"/>
      <c r="D21" s="373"/>
      <c r="E21" s="373"/>
      <c r="F21" s="373"/>
      <c r="G21" s="373"/>
      <c r="H21" s="374"/>
      <c r="I21" s="379" t="s">
        <v>230</v>
      </c>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77" t="s">
        <v>242</v>
      </c>
      <c r="CO21" s="373"/>
      <c r="CP21" s="373"/>
      <c r="CQ21" s="373"/>
      <c r="CR21" s="373"/>
      <c r="CS21" s="373"/>
      <c r="CT21" s="373"/>
      <c r="CU21" s="374"/>
      <c r="CV21" s="378" t="s">
        <v>35</v>
      </c>
      <c r="CW21" s="373"/>
      <c r="CX21" s="373"/>
      <c r="CY21" s="373"/>
      <c r="CZ21" s="373"/>
      <c r="DA21" s="373"/>
      <c r="DB21" s="373"/>
      <c r="DC21" s="373"/>
      <c r="DD21" s="373"/>
      <c r="DE21" s="374"/>
      <c r="DF21" s="369"/>
      <c r="DG21" s="370"/>
      <c r="DH21" s="370"/>
      <c r="DI21" s="370"/>
      <c r="DJ21" s="370"/>
      <c r="DK21" s="370"/>
      <c r="DL21" s="370"/>
      <c r="DM21" s="370"/>
      <c r="DN21" s="370"/>
      <c r="DO21" s="370"/>
      <c r="DP21" s="370"/>
      <c r="DQ21" s="370"/>
      <c r="DR21" s="371"/>
      <c r="DS21" s="369"/>
      <c r="DT21" s="370"/>
      <c r="DU21" s="370"/>
      <c r="DV21" s="370"/>
      <c r="DW21" s="370"/>
      <c r="DX21" s="370"/>
      <c r="DY21" s="370"/>
      <c r="DZ21" s="370"/>
      <c r="EA21" s="370"/>
      <c r="EB21" s="370"/>
      <c r="EC21" s="370"/>
      <c r="ED21" s="370"/>
      <c r="EE21" s="371"/>
      <c r="EF21" s="369"/>
      <c r="EG21" s="370"/>
      <c r="EH21" s="370"/>
      <c r="EI21" s="370"/>
      <c r="EJ21" s="370"/>
      <c r="EK21" s="370"/>
      <c r="EL21" s="370"/>
      <c r="EM21" s="370"/>
      <c r="EN21" s="370"/>
      <c r="EO21" s="370"/>
      <c r="EP21" s="370"/>
      <c r="EQ21" s="370"/>
      <c r="ER21" s="371"/>
      <c r="ES21" s="369"/>
      <c r="ET21" s="370"/>
      <c r="EU21" s="370"/>
      <c r="EV21" s="370"/>
      <c r="EW21" s="370"/>
      <c r="EX21" s="370"/>
      <c r="EY21" s="370"/>
      <c r="EZ21" s="370"/>
      <c r="FA21" s="370"/>
      <c r="FB21" s="370"/>
      <c r="FC21" s="370"/>
      <c r="FD21" s="370"/>
      <c r="FE21" s="372"/>
    </row>
    <row r="22" spans="1:161" ht="12" thickBot="1" x14ac:dyDescent="0.25">
      <c r="A22" s="373" t="s">
        <v>243</v>
      </c>
      <c r="B22" s="373"/>
      <c r="C22" s="373"/>
      <c r="D22" s="373"/>
      <c r="E22" s="373"/>
      <c r="F22" s="373"/>
      <c r="G22" s="373"/>
      <c r="H22" s="374"/>
      <c r="I22" s="381" t="s">
        <v>115</v>
      </c>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8" t="s">
        <v>244</v>
      </c>
      <c r="CO22" s="389"/>
      <c r="CP22" s="389"/>
      <c r="CQ22" s="389"/>
      <c r="CR22" s="389"/>
      <c r="CS22" s="389"/>
      <c r="CT22" s="389"/>
      <c r="CU22" s="390"/>
      <c r="CV22" s="391" t="s">
        <v>35</v>
      </c>
      <c r="CW22" s="389"/>
      <c r="CX22" s="389"/>
      <c r="CY22" s="389"/>
      <c r="CZ22" s="389"/>
      <c r="DA22" s="389"/>
      <c r="DB22" s="389"/>
      <c r="DC22" s="389"/>
      <c r="DD22" s="389"/>
      <c r="DE22" s="390"/>
      <c r="DF22" s="383"/>
      <c r="DG22" s="384"/>
      <c r="DH22" s="384"/>
      <c r="DI22" s="384"/>
      <c r="DJ22" s="384"/>
      <c r="DK22" s="384"/>
      <c r="DL22" s="384"/>
      <c r="DM22" s="384"/>
      <c r="DN22" s="384"/>
      <c r="DO22" s="384"/>
      <c r="DP22" s="384"/>
      <c r="DQ22" s="384"/>
      <c r="DR22" s="385"/>
      <c r="DS22" s="383"/>
      <c r="DT22" s="384"/>
      <c r="DU22" s="384"/>
      <c r="DV22" s="384"/>
      <c r="DW22" s="384"/>
      <c r="DX22" s="384"/>
      <c r="DY22" s="384"/>
      <c r="DZ22" s="384"/>
      <c r="EA22" s="384"/>
      <c r="EB22" s="384"/>
      <c r="EC22" s="384"/>
      <c r="ED22" s="384"/>
      <c r="EE22" s="385"/>
      <c r="EF22" s="383"/>
      <c r="EG22" s="384"/>
      <c r="EH22" s="384"/>
      <c r="EI22" s="384"/>
      <c r="EJ22" s="384"/>
      <c r="EK22" s="384"/>
      <c r="EL22" s="384"/>
      <c r="EM22" s="384"/>
      <c r="EN22" s="384"/>
      <c r="EO22" s="384"/>
      <c r="EP22" s="384"/>
      <c r="EQ22" s="384"/>
      <c r="ER22" s="385"/>
      <c r="ES22" s="383"/>
      <c r="ET22" s="384"/>
      <c r="EU22" s="384"/>
      <c r="EV22" s="384"/>
      <c r="EW22" s="384"/>
      <c r="EX22" s="384"/>
      <c r="EY22" s="384"/>
      <c r="EZ22" s="384"/>
      <c r="FA22" s="384"/>
      <c r="FB22" s="384"/>
      <c r="FC22" s="384"/>
      <c r="FD22" s="384"/>
      <c r="FE22" s="386"/>
    </row>
    <row r="23" spans="1:161" ht="24" customHeight="1" thickBot="1" x14ac:dyDescent="0.25">
      <c r="A23" s="373" t="s">
        <v>116</v>
      </c>
      <c r="B23" s="373"/>
      <c r="C23" s="373"/>
      <c r="D23" s="373"/>
      <c r="E23" s="373"/>
      <c r="F23" s="373"/>
      <c r="G23" s="373"/>
      <c r="H23" s="374"/>
      <c r="I23" s="379" t="s">
        <v>228</v>
      </c>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c r="BO23" s="380"/>
      <c r="BP23" s="380"/>
      <c r="BQ23" s="380"/>
      <c r="BR23" s="380"/>
      <c r="BS23" s="380"/>
      <c r="BT23" s="380"/>
      <c r="BU23" s="380"/>
      <c r="BV23" s="380"/>
      <c r="BW23" s="380"/>
      <c r="BX23" s="380"/>
      <c r="BY23" s="380"/>
      <c r="BZ23" s="380"/>
      <c r="CA23" s="380"/>
      <c r="CB23" s="380"/>
      <c r="CC23" s="380"/>
      <c r="CD23" s="380"/>
      <c r="CE23" s="380"/>
      <c r="CF23" s="380"/>
      <c r="CG23" s="380"/>
      <c r="CH23" s="380"/>
      <c r="CI23" s="380"/>
      <c r="CJ23" s="380"/>
      <c r="CK23" s="380"/>
      <c r="CL23" s="380"/>
      <c r="CM23" s="380"/>
      <c r="CN23" s="387" t="s">
        <v>245</v>
      </c>
      <c r="CO23" s="363"/>
      <c r="CP23" s="363"/>
      <c r="CQ23" s="363"/>
      <c r="CR23" s="363"/>
      <c r="CS23" s="363"/>
      <c r="CT23" s="363"/>
      <c r="CU23" s="364"/>
      <c r="CV23" s="362" t="s">
        <v>35</v>
      </c>
      <c r="CW23" s="363"/>
      <c r="CX23" s="363"/>
      <c r="CY23" s="363"/>
      <c r="CZ23" s="363"/>
      <c r="DA23" s="363"/>
      <c r="DB23" s="363"/>
      <c r="DC23" s="363"/>
      <c r="DD23" s="363"/>
      <c r="DE23" s="364"/>
      <c r="DF23" s="365"/>
      <c r="DG23" s="366"/>
      <c r="DH23" s="366"/>
      <c r="DI23" s="366"/>
      <c r="DJ23" s="366"/>
      <c r="DK23" s="366"/>
      <c r="DL23" s="366"/>
      <c r="DM23" s="366"/>
      <c r="DN23" s="366"/>
      <c r="DO23" s="366"/>
      <c r="DP23" s="366"/>
      <c r="DQ23" s="366"/>
      <c r="DR23" s="367"/>
      <c r="DS23" s="365"/>
      <c r="DT23" s="366"/>
      <c r="DU23" s="366"/>
      <c r="DV23" s="366"/>
      <c r="DW23" s="366"/>
      <c r="DX23" s="366"/>
      <c r="DY23" s="366"/>
      <c r="DZ23" s="366"/>
      <c r="EA23" s="366"/>
      <c r="EB23" s="366"/>
      <c r="EC23" s="366"/>
      <c r="ED23" s="366"/>
      <c r="EE23" s="367"/>
      <c r="EF23" s="365"/>
      <c r="EG23" s="366"/>
      <c r="EH23" s="366"/>
      <c r="EI23" s="366"/>
      <c r="EJ23" s="366"/>
      <c r="EK23" s="366"/>
      <c r="EL23" s="366"/>
      <c r="EM23" s="366"/>
      <c r="EN23" s="366"/>
      <c r="EO23" s="366"/>
      <c r="EP23" s="366"/>
      <c r="EQ23" s="366"/>
      <c r="ER23" s="367"/>
      <c r="ES23" s="365"/>
      <c r="ET23" s="366"/>
      <c r="EU23" s="366"/>
      <c r="EV23" s="366"/>
      <c r="EW23" s="366"/>
      <c r="EX23" s="366"/>
      <c r="EY23" s="366"/>
      <c r="EZ23" s="366"/>
      <c r="FA23" s="366"/>
      <c r="FB23" s="366"/>
      <c r="FC23" s="366"/>
      <c r="FD23" s="366"/>
      <c r="FE23" s="368"/>
    </row>
    <row r="24" spans="1:161" ht="24" customHeight="1" x14ac:dyDescent="0.2">
      <c r="A24" s="373"/>
      <c r="B24" s="373"/>
      <c r="C24" s="373"/>
      <c r="D24" s="373"/>
      <c r="E24" s="373"/>
      <c r="F24" s="373"/>
      <c r="G24" s="373"/>
      <c r="H24" s="374"/>
      <c r="I24" s="379" t="s">
        <v>99</v>
      </c>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0"/>
      <c r="BZ24" s="380"/>
      <c r="CA24" s="380"/>
      <c r="CB24" s="380"/>
      <c r="CC24" s="380"/>
      <c r="CD24" s="380"/>
      <c r="CE24" s="380"/>
      <c r="CF24" s="380"/>
      <c r="CG24" s="380"/>
      <c r="CH24" s="380"/>
      <c r="CI24" s="380"/>
      <c r="CJ24" s="380"/>
      <c r="CK24" s="380"/>
      <c r="CL24" s="380"/>
      <c r="CM24" s="380"/>
      <c r="CN24" s="387" t="s">
        <v>117</v>
      </c>
      <c r="CO24" s="363"/>
      <c r="CP24" s="363"/>
      <c r="CQ24" s="363"/>
      <c r="CR24" s="363"/>
      <c r="CS24" s="363"/>
      <c r="CT24" s="363"/>
      <c r="CU24" s="364"/>
      <c r="CV24" s="362" t="s">
        <v>35</v>
      </c>
      <c r="CW24" s="363"/>
      <c r="CX24" s="363"/>
      <c r="CY24" s="363"/>
      <c r="CZ24" s="363"/>
      <c r="DA24" s="363"/>
      <c r="DB24" s="363"/>
      <c r="DC24" s="363"/>
      <c r="DD24" s="363"/>
      <c r="DE24" s="364"/>
      <c r="DF24" s="365"/>
      <c r="DG24" s="366"/>
      <c r="DH24" s="366"/>
      <c r="DI24" s="366"/>
      <c r="DJ24" s="366"/>
      <c r="DK24" s="366"/>
      <c r="DL24" s="366"/>
      <c r="DM24" s="366"/>
      <c r="DN24" s="366"/>
      <c r="DO24" s="366"/>
      <c r="DP24" s="366"/>
      <c r="DQ24" s="366"/>
      <c r="DR24" s="367"/>
      <c r="DS24" s="365"/>
      <c r="DT24" s="366"/>
      <c r="DU24" s="366"/>
      <c r="DV24" s="366"/>
      <c r="DW24" s="366"/>
      <c r="DX24" s="366"/>
      <c r="DY24" s="366"/>
      <c r="DZ24" s="366"/>
      <c r="EA24" s="366"/>
      <c r="EB24" s="366"/>
      <c r="EC24" s="366"/>
      <c r="ED24" s="366"/>
      <c r="EE24" s="367"/>
      <c r="EF24" s="365"/>
      <c r="EG24" s="366"/>
      <c r="EH24" s="366"/>
      <c r="EI24" s="366"/>
      <c r="EJ24" s="366"/>
      <c r="EK24" s="366"/>
      <c r="EL24" s="366"/>
      <c r="EM24" s="366"/>
      <c r="EN24" s="366"/>
      <c r="EO24" s="366"/>
      <c r="EP24" s="366"/>
      <c r="EQ24" s="366"/>
      <c r="ER24" s="367"/>
      <c r="ES24" s="365"/>
      <c r="ET24" s="366"/>
      <c r="EU24" s="366"/>
      <c r="EV24" s="366"/>
      <c r="EW24" s="366"/>
      <c r="EX24" s="366"/>
      <c r="EY24" s="366"/>
      <c r="EZ24" s="366"/>
      <c r="FA24" s="366"/>
      <c r="FB24" s="366"/>
      <c r="FC24" s="366"/>
      <c r="FD24" s="366"/>
      <c r="FE24" s="368"/>
    </row>
    <row r="25" spans="1:161" x14ac:dyDescent="0.2">
      <c r="A25" s="373" t="s">
        <v>118</v>
      </c>
      <c r="B25" s="373"/>
      <c r="C25" s="373"/>
      <c r="D25" s="373"/>
      <c r="E25" s="373"/>
      <c r="F25" s="373"/>
      <c r="G25" s="373"/>
      <c r="H25" s="374"/>
      <c r="I25" s="379" t="s">
        <v>119</v>
      </c>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77" t="s">
        <v>246</v>
      </c>
      <c r="CO25" s="373"/>
      <c r="CP25" s="373"/>
      <c r="CQ25" s="373"/>
      <c r="CR25" s="373"/>
      <c r="CS25" s="373"/>
      <c r="CT25" s="373"/>
      <c r="CU25" s="374"/>
      <c r="CV25" s="378" t="s">
        <v>35</v>
      </c>
      <c r="CW25" s="373"/>
      <c r="CX25" s="373"/>
      <c r="CY25" s="373"/>
      <c r="CZ25" s="373"/>
      <c r="DA25" s="373"/>
      <c r="DB25" s="373"/>
      <c r="DC25" s="373"/>
      <c r="DD25" s="373"/>
      <c r="DE25" s="374"/>
      <c r="DF25" s="369"/>
      <c r="DG25" s="370"/>
      <c r="DH25" s="370"/>
      <c r="DI25" s="370"/>
      <c r="DJ25" s="370"/>
      <c r="DK25" s="370"/>
      <c r="DL25" s="370"/>
      <c r="DM25" s="370"/>
      <c r="DN25" s="370"/>
      <c r="DO25" s="370"/>
      <c r="DP25" s="370"/>
      <c r="DQ25" s="370"/>
      <c r="DR25" s="371"/>
      <c r="DS25" s="369"/>
      <c r="DT25" s="370"/>
      <c r="DU25" s="370"/>
      <c r="DV25" s="370"/>
      <c r="DW25" s="370"/>
      <c r="DX25" s="370"/>
      <c r="DY25" s="370"/>
      <c r="DZ25" s="370"/>
      <c r="EA25" s="370"/>
      <c r="EB25" s="370"/>
      <c r="EC25" s="370"/>
      <c r="ED25" s="370"/>
      <c r="EE25" s="371"/>
      <c r="EF25" s="369"/>
      <c r="EG25" s="370"/>
      <c r="EH25" s="370"/>
      <c r="EI25" s="370"/>
      <c r="EJ25" s="370"/>
      <c r="EK25" s="370"/>
      <c r="EL25" s="370"/>
      <c r="EM25" s="370"/>
      <c r="EN25" s="370"/>
      <c r="EO25" s="370"/>
      <c r="EP25" s="370"/>
      <c r="EQ25" s="370"/>
      <c r="ER25" s="371"/>
      <c r="ES25" s="369"/>
      <c r="ET25" s="370"/>
      <c r="EU25" s="370"/>
      <c r="EV25" s="370"/>
      <c r="EW25" s="370"/>
      <c r="EX25" s="370"/>
      <c r="EY25" s="370"/>
      <c r="EZ25" s="370"/>
      <c r="FA25" s="370"/>
      <c r="FB25" s="370"/>
      <c r="FC25" s="370"/>
      <c r="FD25" s="370"/>
      <c r="FE25" s="372"/>
    </row>
    <row r="26" spans="1:161" ht="24" customHeight="1" x14ac:dyDescent="0.2">
      <c r="A26" s="373" t="s">
        <v>209</v>
      </c>
      <c r="B26" s="373"/>
      <c r="C26" s="373"/>
      <c r="D26" s="373"/>
      <c r="E26" s="373"/>
      <c r="F26" s="373"/>
      <c r="G26" s="373"/>
      <c r="H26" s="374"/>
      <c r="I26" s="392" t="s">
        <v>247</v>
      </c>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77" t="s">
        <v>248</v>
      </c>
      <c r="CO26" s="373"/>
      <c r="CP26" s="373"/>
      <c r="CQ26" s="373"/>
      <c r="CR26" s="373"/>
      <c r="CS26" s="373"/>
      <c r="CT26" s="373"/>
      <c r="CU26" s="374"/>
      <c r="CV26" s="378" t="s">
        <v>35</v>
      </c>
      <c r="CW26" s="373"/>
      <c r="CX26" s="373"/>
      <c r="CY26" s="373"/>
      <c r="CZ26" s="373"/>
      <c r="DA26" s="373"/>
      <c r="DB26" s="373"/>
      <c r="DC26" s="373"/>
      <c r="DD26" s="373"/>
      <c r="DE26" s="374"/>
      <c r="DF26" s="369"/>
      <c r="DG26" s="370"/>
      <c r="DH26" s="370"/>
      <c r="DI26" s="370"/>
      <c r="DJ26" s="370"/>
      <c r="DK26" s="370"/>
      <c r="DL26" s="370"/>
      <c r="DM26" s="370"/>
      <c r="DN26" s="370"/>
      <c r="DO26" s="370"/>
      <c r="DP26" s="370"/>
      <c r="DQ26" s="370"/>
      <c r="DR26" s="371"/>
      <c r="DS26" s="369"/>
      <c r="DT26" s="370"/>
      <c r="DU26" s="370"/>
      <c r="DV26" s="370"/>
      <c r="DW26" s="370"/>
      <c r="DX26" s="370"/>
      <c r="DY26" s="370"/>
      <c r="DZ26" s="370"/>
      <c r="EA26" s="370"/>
      <c r="EB26" s="370"/>
      <c r="EC26" s="370"/>
      <c r="ED26" s="370"/>
      <c r="EE26" s="371"/>
      <c r="EF26" s="369"/>
      <c r="EG26" s="370"/>
      <c r="EH26" s="370"/>
      <c r="EI26" s="370"/>
      <c r="EJ26" s="370"/>
      <c r="EK26" s="370"/>
      <c r="EL26" s="370"/>
      <c r="EM26" s="370"/>
      <c r="EN26" s="370"/>
      <c r="EO26" s="370"/>
      <c r="EP26" s="370"/>
      <c r="EQ26" s="370"/>
      <c r="ER26" s="371"/>
      <c r="ES26" s="369"/>
      <c r="ET26" s="370"/>
      <c r="EU26" s="370"/>
      <c r="EV26" s="370"/>
      <c r="EW26" s="370"/>
      <c r="EX26" s="370"/>
      <c r="EY26" s="370"/>
      <c r="EZ26" s="370"/>
      <c r="FA26" s="370"/>
      <c r="FB26" s="370"/>
      <c r="FC26" s="370"/>
      <c r="FD26" s="370"/>
      <c r="FE26" s="372"/>
    </row>
    <row r="27" spans="1:161" x14ac:dyDescent="0.2">
      <c r="A27" s="398"/>
      <c r="B27" s="398"/>
      <c r="C27" s="398"/>
      <c r="D27" s="398"/>
      <c r="E27" s="398"/>
      <c r="F27" s="398"/>
      <c r="G27" s="398"/>
      <c r="H27" s="399"/>
      <c r="I27" s="402" t="s">
        <v>120</v>
      </c>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Q27" s="403"/>
      <c r="BR27" s="403"/>
      <c r="BS27" s="403"/>
      <c r="BT27" s="403"/>
      <c r="BU27" s="403"/>
      <c r="BV27" s="403"/>
      <c r="BW27" s="403"/>
      <c r="BX27" s="403"/>
      <c r="BY27" s="403"/>
      <c r="BZ27" s="403"/>
      <c r="CA27" s="403"/>
      <c r="CB27" s="403"/>
      <c r="CC27" s="403"/>
      <c r="CD27" s="403"/>
      <c r="CE27" s="403"/>
      <c r="CF27" s="403"/>
      <c r="CG27" s="403"/>
      <c r="CH27" s="403"/>
      <c r="CI27" s="403"/>
      <c r="CJ27" s="403"/>
      <c r="CK27" s="403"/>
      <c r="CL27" s="403"/>
      <c r="CM27" s="404"/>
      <c r="CN27" s="405" t="s">
        <v>249</v>
      </c>
      <c r="CO27" s="398"/>
      <c r="CP27" s="398"/>
      <c r="CQ27" s="398"/>
      <c r="CR27" s="398"/>
      <c r="CS27" s="398"/>
      <c r="CT27" s="398"/>
      <c r="CU27" s="399"/>
      <c r="CV27" s="397"/>
      <c r="CW27" s="397"/>
      <c r="CX27" s="397"/>
      <c r="CY27" s="397"/>
      <c r="CZ27" s="397"/>
      <c r="DA27" s="397"/>
      <c r="DB27" s="397"/>
      <c r="DC27" s="397"/>
      <c r="DD27" s="397"/>
      <c r="DE27" s="397"/>
      <c r="DF27" s="394"/>
      <c r="DG27" s="394"/>
      <c r="DH27" s="394"/>
      <c r="DI27" s="394"/>
      <c r="DJ27" s="394"/>
      <c r="DK27" s="394"/>
      <c r="DL27" s="394"/>
      <c r="DM27" s="394"/>
      <c r="DN27" s="394"/>
      <c r="DO27" s="394"/>
      <c r="DP27" s="394"/>
      <c r="DQ27" s="394"/>
      <c r="DR27" s="394"/>
      <c r="DS27" s="394"/>
      <c r="DT27" s="394"/>
      <c r="DU27" s="394"/>
      <c r="DV27" s="394"/>
      <c r="DW27" s="394"/>
      <c r="DX27" s="394"/>
      <c r="DY27" s="394"/>
      <c r="DZ27" s="394"/>
      <c r="EA27" s="394"/>
      <c r="EB27" s="394"/>
      <c r="EC27" s="394"/>
      <c r="ED27" s="394"/>
      <c r="EE27" s="394"/>
      <c r="EF27" s="394"/>
      <c r="EG27" s="394"/>
      <c r="EH27" s="394"/>
      <c r="EI27" s="394"/>
      <c r="EJ27" s="394"/>
      <c r="EK27" s="394"/>
      <c r="EL27" s="394"/>
      <c r="EM27" s="394"/>
      <c r="EN27" s="394"/>
      <c r="EO27" s="394"/>
      <c r="EP27" s="394"/>
      <c r="EQ27" s="394"/>
      <c r="ER27" s="394"/>
      <c r="ES27" s="394"/>
      <c r="ET27" s="394"/>
      <c r="EU27" s="394"/>
      <c r="EV27" s="394"/>
      <c r="EW27" s="394"/>
      <c r="EX27" s="394"/>
      <c r="EY27" s="394"/>
      <c r="EZ27" s="394"/>
      <c r="FA27" s="394"/>
      <c r="FB27" s="394"/>
      <c r="FC27" s="394"/>
      <c r="FD27" s="394"/>
      <c r="FE27" s="394"/>
    </row>
    <row r="28" spans="1:161" x14ac:dyDescent="0.2">
      <c r="A28" s="400"/>
      <c r="B28" s="400"/>
      <c r="C28" s="400"/>
      <c r="D28" s="400"/>
      <c r="E28" s="400"/>
      <c r="F28" s="400"/>
      <c r="G28" s="400"/>
      <c r="H28" s="401"/>
      <c r="I28" s="395"/>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c r="AZ28" s="396"/>
      <c r="BA28" s="396"/>
      <c r="BB28" s="396"/>
      <c r="BC28" s="396"/>
      <c r="BD28" s="396"/>
      <c r="BE28" s="396"/>
      <c r="BF28" s="396"/>
      <c r="BG28" s="396"/>
      <c r="BH28" s="396"/>
      <c r="BI28" s="396"/>
      <c r="BJ28" s="396"/>
      <c r="BK28" s="396"/>
      <c r="BL28" s="396"/>
      <c r="BM28" s="396"/>
      <c r="BN28" s="396"/>
      <c r="BO28" s="396"/>
      <c r="BP28" s="396"/>
      <c r="BQ28" s="396"/>
      <c r="BR28" s="396"/>
      <c r="BS28" s="396"/>
      <c r="BT28" s="396"/>
      <c r="BU28" s="396"/>
      <c r="BV28" s="396"/>
      <c r="BW28" s="396"/>
      <c r="BX28" s="396"/>
      <c r="BY28" s="396"/>
      <c r="BZ28" s="396"/>
      <c r="CA28" s="396"/>
      <c r="CB28" s="396"/>
      <c r="CC28" s="396"/>
      <c r="CD28" s="396"/>
      <c r="CE28" s="396"/>
      <c r="CF28" s="396"/>
      <c r="CG28" s="396"/>
      <c r="CH28" s="396"/>
      <c r="CI28" s="396"/>
      <c r="CJ28" s="396"/>
      <c r="CK28" s="396"/>
      <c r="CL28" s="396"/>
      <c r="CM28" s="396"/>
      <c r="CN28" s="406"/>
      <c r="CO28" s="400"/>
      <c r="CP28" s="400"/>
      <c r="CQ28" s="400"/>
      <c r="CR28" s="400"/>
      <c r="CS28" s="400"/>
      <c r="CT28" s="400"/>
      <c r="CU28" s="401"/>
      <c r="CV28" s="397"/>
      <c r="CW28" s="397"/>
      <c r="CX28" s="397"/>
      <c r="CY28" s="397"/>
      <c r="CZ28" s="397"/>
      <c r="DA28" s="397"/>
      <c r="DB28" s="397"/>
      <c r="DC28" s="397"/>
      <c r="DD28" s="397"/>
      <c r="DE28" s="397"/>
      <c r="DF28" s="394"/>
      <c r="DG28" s="394"/>
      <c r="DH28" s="394"/>
      <c r="DI28" s="394"/>
      <c r="DJ28" s="394"/>
      <c r="DK28" s="394"/>
      <c r="DL28" s="394"/>
      <c r="DM28" s="394"/>
      <c r="DN28" s="394"/>
      <c r="DO28" s="394"/>
      <c r="DP28" s="394"/>
      <c r="DQ28" s="394"/>
      <c r="DR28" s="394"/>
      <c r="DS28" s="394"/>
      <c r="DT28" s="394"/>
      <c r="DU28" s="394"/>
      <c r="DV28" s="394"/>
      <c r="DW28" s="394"/>
      <c r="DX28" s="394"/>
      <c r="DY28" s="394"/>
      <c r="DZ28" s="394"/>
      <c r="EA28" s="394"/>
      <c r="EB28" s="394"/>
      <c r="EC28" s="394"/>
      <c r="ED28" s="394"/>
      <c r="EE28" s="394"/>
      <c r="EF28" s="394"/>
      <c r="EG28" s="394"/>
      <c r="EH28" s="394"/>
      <c r="EI28" s="394"/>
      <c r="EJ28" s="394"/>
      <c r="EK28" s="394"/>
      <c r="EL28" s="394"/>
      <c r="EM28" s="394"/>
      <c r="EN28" s="394"/>
      <c r="EO28" s="394"/>
      <c r="EP28" s="394"/>
      <c r="EQ28" s="394"/>
      <c r="ER28" s="394"/>
      <c r="ES28" s="394"/>
      <c r="ET28" s="394"/>
      <c r="EU28" s="394"/>
      <c r="EV28" s="394"/>
      <c r="EW28" s="394"/>
      <c r="EX28" s="394"/>
      <c r="EY28" s="394"/>
      <c r="EZ28" s="394"/>
      <c r="FA28" s="394"/>
      <c r="FB28" s="394"/>
      <c r="FC28" s="394"/>
      <c r="FD28" s="394"/>
      <c r="FE28" s="394"/>
    </row>
    <row r="29" spans="1:161" ht="24" customHeight="1" x14ac:dyDescent="0.2">
      <c r="A29" s="373" t="s">
        <v>210</v>
      </c>
      <c r="B29" s="373"/>
      <c r="C29" s="373"/>
      <c r="D29" s="373"/>
      <c r="E29" s="373"/>
      <c r="F29" s="373"/>
      <c r="G29" s="373"/>
      <c r="H29" s="374"/>
      <c r="I29" s="392" t="s">
        <v>121</v>
      </c>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77" t="s">
        <v>250</v>
      </c>
      <c r="CO29" s="373"/>
      <c r="CP29" s="373"/>
      <c r="CQ29" s="373"/>
      <c r="CR29" s="373"/>
      <c r="CS29" s="373"/>
      <c r="CT29" s="373"/>
      <c r="CU29" s="374"/>
      <c r="CV29" s="397" t="s">
        <v>35</v>
      </c>
      <c r="CW29" s="397"/>
      <c r="CX29" s="397"/>
      <c r="CY29" s="397"/>
      <c r="CZ29" s="397"/>
      <c r="DA29" s="397"/>
      <c r="DB29" s="397"/>
      <c r="DC29" s="397"/>
      <c r="DD29" s="397"/>
      <c r="DE29" s="397"/>
      <c r="DF29" s="394"/>
      <c r="DG29" s="394"/>
      <c r="DH29" s="394"/>
      <c r="DI29" s="394"/>
      <c r="DJ29" s="394"/>
      <c r="DK29" s="394"/>
      <c r="DL29" s="394"/>
      <c r="DM29" s="394"/>
      <c r="DN29" s="394"/>
      <c r="DO29" s="394"/>
      <c r="DP29" s="394"/>
      <c r="DQ29" s="394"/>
      <c r="DR29" s="394"/>
      <c r="DS29" s="394"/>
      <c r="DT29" s="394"/>
      <c r="DU29" s="394"/>
      <c r="DV29" s="394"/>
      <c r="DW29" s="394"/>
      <c r="DX29" s="394"/>
      <c r="DY29" s="394"/>
      <c r="DZ29" s="394"/>
      <c r="EA29" s="394"/>
      <c r="EB29" s="394"/>
      <c r="EC29" s="394"/>
      <c r="ED29" s="394"/>
      <c r="EE29" s="394"/>
      <c r="EF29" s="394"/>
      <c r="EG29" s="394"/>
      <c r="EH29" s="394"/>
      <c r="EI29" s="394"/>
      <c r="EJ29" s="394"/>
      <c r="EK29" s="394"/>
      <c r="EL29" s="394"/>
      <c r="EM29" s="394"/>
      <c r="EN29" s="394"/>
      <c r="EO29" s="394"/>
      <c r="EP29" s="394"/>
      <c r="EQ29" s="394"/>
      <c r="ER29" s="394"/>
      <c r="ES29" s="394"/>
      <c r="ET29" s="394"/>
      <c r="EU29" s="394"/>
      <c r="EV29" s="394"/>
      <c r="EW29" s="394"/>
      <c r="EX29" s="394"/>
      <c r="EY29" s="394"/>
      <c r="EZ29" s="394"/>
      <c r="FA29" s="394"/>
      <c r="FB29" s="394"/>
      <c r="FC29" s="394"/>
      <c r="FD29" s="394"/>
      <c r="FE29" s="394"/>
    </row>
    <row r="30" spans="1:161" x14ac:dyDescent="0.2">
      <c r="A30" s="398"/>
      <c r="B30" s="398"/>
      <c r="C30" s="398"/>
      <c r="D30" s="398"/>
      <c r="E30" s="398"/>
      <c r="F30" s="398"/>
      <c r="G30" s="398"/>
      <c r="H30" s="399"/>
      <c r="I30" s="402" t="s">
        <v>120</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03"/>
      <c r="BM30" s="403"/>
      <c r="BN30" s="403"/>
      <c r="BO30" s="403"/>
      <c r="BP30" s="403"/>
      <c r="BQ30" s="403"/>
      <c r="BR30" s="403"/>
      <c r="BS30" s="403"/>
      <c r="BT30" s="403"/>
      <c r="BU30" s="403"/>
      <c r="BV30" s="403"/>
      <c r="BW30" s="403"/>
      <c r="BX30" s="403"/>
      <c r="BY30" s="403"/>
      <c r="BZ30" s="403"/>
      <c r="CA30" s="403"/>
      <c r="CB30" s="403"/>
      <c r="CC30" s="403"/>
      <c r="CD30" s="403"/>
      <c r="CE30" s="403"/>
      <c r="CF30" s="403"/>
      <c r="CG30" s="403"/>
      <c r="CH30" s="403"/>
      <c r="CI30" s="403"/>
      <c r="CJ30" s="403"/>
      <c r="CK30" s="403"/>
      <c r="CL30" s="403"/>
      <c r="CM30" s="404"/>
      <c r="CN30" s="405" t="s">
        <v>251</v>
      </c>
      <c r="CO30" s="398"/>
      <c r="CP30" s="398"/>
      <c r="CQ30" s="398"/>
      <c r="CR30" s="398"/>
      <c r="CS30" s="398"/>
      <c r="CT30" s="398"/>
      <c r="CU30" s="399"/>
      <c r="CV30" s="397"/>
      <c r="CW30" s="397"/>
      <c r="CX30" s="397"/>
      <c r="CY30" s="397"/>
      <c r="CZ30" s="397"/>
      <c r="DA30" s="397"/>
      <c r="DB30" s="397"/>
      <c r="DC30" s="397"/>
      <c r="DD30" s="397"/>
      <c r="DE30" s="397"/>
      <c r="DF30" s="394"/>
      <c r="DG30" s="394"/>
      <c r="DH30" s="394"/>
      <c r="DI30" s="394"/>
      <c r="DJ30" s="394"/>
      <c r="DK30" s="394"/>
      <c r="DL30" s="394"/>
      <c r="DM30" s="394"/>
      <c r="DN30" s="394"/>
      <c r="DO30" s="394"/>
      <c r="DP30" s="394"/>
      <c r="DQ30" s="394"/>
      <c r="DR30" s="394"/>
      <c r="DS30" s="394"/>
      <c r="DT30" s="394"/>
      <c r="DU30" s="394"/>
      <c r="DV30" s="394"/>
      <c r="DW30" s="394"/>
      <c r="DX30" s="394"/>
      <c r="DY30" s="394"/>
      <c r="DZ30" s="394"/>
      <c r="EA30" s="394"/>
      <c r="EB30" s="394"/>
      <c r="EC30" s="394"/>
      <c r="ED30" s="394"/>
      <c r="EE30" s="394"/>
      <c r="EF30" s="394"/>
      <c r="EG30" s="394"/>
      <c r="EH30" s="394"/>
      <c r="EI30" s="394"/>
      <c r="EJ30" s="394"/>
      <c r="EK30" s="394"/>
      <c r="EL30" s="394"/>
      <c r="EM30" s="394"/>
      <c r="EN30" s="394"/>
      <c r="EO30" s="394"/>
      <c r="EP30" s="394"/>
      <c r="EQ30" s="394"/>
      <c r="ER30" s="394"/>
      <c r="ES30" s="394"/>
      <c r="ET30" s="394"/>
      <c r="EU30" s="394"/>
      <c r="EV30" s="394"/>
      <c r="EW30" s="394"/>
      <c r="EX30" s="394"/>
      <c r="EY30" s="394"/>
      <c r="EZ30" s="394"/>
      <c r="FA30" s="394"/>
      <c r="FB30" s="394"/>
      <c r="FC30" s="394"/>
      <c r="FD30" s="394"/>
      <c r="FE30" s="394"/>
    </row>
    <row r="31" spans="1:161" ht="12" thickBot="1" x14ac:dyDescent="0.25">
      <c r="A31" s="400"/>
      <c r="B31" s="400"/>
      <c r="C31" s="400"/>
      <c r="D31" s="400"/>
      <c r="E31" s="400"/>
      <c r="F31" s="400"/>
      <c r="G31" s="400"/>
      <c r="H31" s="401"/>
      <c r="I31" s="395"/>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396"/>
      <c r="BC31" s="396"/>
      <c r="BD31" s="396"/>
      <c r="BE31" s="396"/>
      <c r="BF31" s="396"/>
      <c r="BG31" s="396"/>
      <c r="BH31" s="396"/>
      <c r="BI31" s="396"/>
      <c r="BJ31" s="396"/>
      <c r="BK31" s="396"/>
      <c r="BL31" s="396"/>
      <c r="BM31" s="396"/>
      <c r="BN31" s="396"/>
      <c r="BO31" s="396"/>
      <c r="BP31" s="396"/>
      <c r="BQ31" s="396"/>
      <c r="BR31" s="396"/>
      <c r="BS31" s="396"/>
      <c r="BT31" s="396"/>
      <c r="BU31" s="396"/>
      <c r="BV31" s="396"/>
      <c r="BW31" s="396"/>
      <c r="BX31" s="396"/>
      <c r="BY31" s="396"/>
      <c r="BZ31" s="396"/>
      <c r="CA31" s="396"/>
      <c r="CB31" s="396"/>
      <c r="CC31" s="396"/>
      <c r="CD31" s="396"/>
      <c r="CE31" s="396"/>
      <c r="CF31" s="396"/>
      <c r="CG31" s="396"/>
      <c r="CH31" s="396"/>
      <c r="CI31" s="396"/>
      <c r="CJ31" s="396"/>
      <c r="CK31" s="396"/>
      <c r="CL31" s="396"/>
      <c r="CM31" s="396"/>
      <c r="CN31" s="409"/>
      <c r="CO31" s="410"/>
      <c r="CP31" s="410"/>
      <c r="CQ31" s="410"/>
      <c r="CR31" s="410"/>
      <c r="CS31" s="410"/>
      <c r="CT31" s="410"/>
      <c r="CU31" s="411"/>
      <c r="CV31" s="397"/>
      <c r="CW31" s="397"/>
      <c r="CX31" s="397"/>
      <c r="CY31" s="397"/>
      <c r="CZ31" s="397"/>
      <c r="DA31" s="397"/>
      <c r="DB31" s="397"/>
      <c r="DC31" s="397"/>
      <c r="DD31" s="397"/>
      <c r="DE31" s="397"/>
      <c r="DF31" s="394"/>
      <c r="DG31" s="394"/>
      <c r="DH31" s="394"/>
      <c r="DI31" s="394"/>
      <c r="DJ31" s="394"/>
      <c r="DK31" s="394"/>
      <c r="DL31" s="394"/>
      <c r="DM31" s="394"/>
      <c r="DN31" s="394"/>
      <c r="DO31" s="394"/>
      <c r="DP31" s="394"/>
      <c r="DQ31" s="394"/>
      <c r="DR31" s="394"/>
      <c r="DS31" s="394"/>
      <c r="DT31" s="394"/>
      <c r="DU31" s="394"/>
      <c r="DV31" s="394"/>
      <c r="DW31" s="394"/>
      <c r="DX31" s="394"/>
      <c r="DY31" s="394"/>
      <c r="DZ31" s="394"/>
      <c r="EA31" s="394"/>
      <c r="EB31" s="394"/>
      <c r="EC31" s="394"/>
      <c r="ED31" s="394"/>
      <c r="EE31" s="394"/>
      <c r="EF31" s="394"/>
      <c r="EG31" s="394"/>
      <c r="EH31" s="394"/>
      <c r="EI31" s="394"/>
      <c r="EJ31" s="394"/>
      <c r="EK31" s="394"/>
      <c r="EL31" s="394"/>
      <c r="EM31" s="394"/>
      <c r="EN31" s="394"/>
      <c r="EO31" s="394"/>
      <c r="EP31" s="394"/>
      <c r="EQ31" s="394"/>
      <c r="ER31" s="394"/>
      <c r="ES31" s="394"/>
      <c r="ET31" s="394"/>
      <c r="EU31" s="394"/>
      <c r="EV31" s="394"/>
      <c r="EW31" s="394"/>
      <c r="EX31" s="394"/>
      <c r="EY31" s="394"/>
      <c r="EZ31" s="394"/>
      <c r="FA31" s="394"/>
      <c r="FB31" s="394"/>
      <c r="FC31" s="394"/>
      <c r="FD31" s="394"/>
      <c r="FE31" s="394"/>
    </row>
    <row r="33" spans="1:96" x14ac:dyDescent="0.2">
      <c r="I33" s="45" t="s">
        <v>122</v>
      </c>
    </row>
    <row r="34" spans="1:96" x14ac:dyDescent="0.2">
      <c r="I34" s="45" t="s">
        <v>192</v>
      </c>
      <c r="AQ34" s="407"/>
      <c r="AR34" s="407"/>
      <c r="AS34" s="407"/>
      <c r="AT34" s="407"/>
      <c r="AU34" s="407"/>
      <c r="AV34" s="407"/>
      <c r="AW34" s="407"/>
      <c r="AX34" s="407"/>
      <c r="AY34" s="407"/>
      <c r="AZ34" s="407"/>
      <c r="BA34" s="407"/>
      <c r="BB34" s="407"/>
      <c r="BC34" s="407"/>
      <c r="BD34" s="407"/>
      <c r="BE34" s="407"/>
      <c r="BF34" s="407"/>
      <c r="BG34" s="407"/>
      <c r="BH34" s="407"/>
      <c r="BK34" s="407"/>
      <c r="BL34" s="407"/>
      <c r="BM34" s="407"/>
      <c r="BN34" s="407"/>
      <c r="BO34" s="407"/>
      <c r="BP34" s="407"/>
      <c r="BQ34" s="407"/>
      <c r="BR34" s="407"/>
      <c r="BS34" s="407"/>
      <c r="BT34" s="407"/>
      <c r="BU34" s="407"/>
      <c r="BV34" s="407"/>
      <c r="BY34" s="407"/>
      <c r="BZ34" s="407"/>
      <c r="CA34" s="407"/>
      <c r="CB34" s="407"/>
      <c r="CC34" s="407"/>
      <c r="CD34" s="407"/>
      <c r="CE34" s="407"/>
      <c r="CF34" s="407"/>
      <c r="CG34" s="407"/>
      <c r="CH34" s="407"/>
      <c r="CI34" s="407"/>
      <c r="CJ34" s="407"/>
      <c r="CK34" s="407"/>
      <c r="CL34" s="407"/>
      <c r="CM34" s="407"/>
      <c r="CN34" s="407"/>
      <c r="CO34" s="407"/>
      <c r="CP34" s="407"/>
      <c r="CQ34" s="407"/>
      <c r="CR34" s="407"/>
    </row>
    <row r="35" spans="1:96" s="46" customFormat="1" ht="8.25" x14ac:dyDescent="0.15">
      <c r="AQ35" s="408" t="s">
        <v>193</v>
      </c>
      <c r="AR35" s="408"/>
      <c r="AS35" s="408"/>
      <c r="AT35" s="408"/>
      <c r="AU35" s="408"/>
      <c r="AV35" s="408"/>
      <c r="AW35" s="408"/>
      <c r="AX35" s="408"/>
      <c r="AY35" s="408"/>
      <c r="AZ35" s="408"/>
      <c r="BA35" s="408"/>
      <c r="BB35" s="408"/>
      <c r="BC35" s="408"/>
      <c r="BD35" s="408"/>
      <c r="BE35" s="408"/>
      <c r="BF35" s="408"/>
      <c r="BG35" s="408"/>
      <c r="BH35" s="408"/>
      <c r="BK35" s="408" t="s">
        <v>5</v>
      </c>
      <c r="BL35" s="408"/>
      <c r="BM35" s="408"/>
      <c r="BN35" s="408"/>
      <c r="BO35" s="408"/>
      <c r="BP35" s="408"/>
      <c r="BQ35" s="408"/>
      <c r="BR35" s="408"/>
      <c r="BS35" s="408"/>
      <c r="BT35" s="408"/>
      <c r="BU35" s="408"/>
      <c r="BV35" s="408"/>
      <c r="BY35" s="408" t="s">
        <v>7</v>
      </c>
      <c r="BZ35" s="408"/>
      <c r="CA35" s="408"/>
      <c r="CB35" s="408"/>
      <c r="CC35" s="408"/>
      <c r="CD35" s="408"/>
      <c r="CE35" s="408"/>
      <c r="CF35" s="408"/>
      <c r="CG35" s="408"/>
      <c r="CH35" s="408"/>
      <c r="CI35" s="408"/>
      <c r="CJ35" s="408"/>
      <c r="CK35" s="408"/>
      <c r="CL35" s="408"/>
      <c r="CM35" s="408"/>
      <c r="CN35" s="408"/>
      <c r="CO35" s="408"/>
      <c r="CP35" s="408"/>
      <c r="CQ35" s="408"/>
      <c r="CR35" s="408"/>
    </row>
    <row r="36" spans="1:96" s="46" customFormat="1" ht="3" customHeight="1" x14ac:dyDescent="0.15">
      <c r="AQ36" s="47"/>
      <c r="AR36" s="47"/>
      <c r="AS36" s="47"/>
      <c r="AT36" s="47"/>
      <c r="AU36" s="47"/>
      <c r="AV36" s="47"/>
      <c r="AW36" s="47"/>
      <c r="AX36" s="47"/>
      <c r="AY36" s="47"/>
      <c r="AZ36" s="47"/>
      <c r="BA36" s="47"/>
      <c r="BB36" s="47"/>
      <c r="BC36" s="47"/>
      <c r="BD36" s="47"/>
      <c r="BE36" s="47"/>
      <c r="BF36" s="47"/>
      <c r="BG36" s="47"/>
      <c r="BH36" s="47"/>
      <c r="BK36" s="47"/>
      <c r="BL36" s="47"/>
      <c r="BM36" s="47"/>
      <c r="BN36" s="47"/>
      <c r="BO36" s="47"/>
      <c r="BP36" s="47"/>
      <c r="BQ36" s="47"/>
      <c r="BR36" s="47"/>
      <c r="BS36" s="47"/>
      <c r="BT36" s="47"/>
      <c r="BU36" s="47"/>
      <c r="BV36" s="47"/>
      <c r="BY36" s="47"/>
      <c r="BZ36" s="47"/>
      <c r="CA36" s="47"/>
      <c r="CB36" s="47"/>
      <c r="CC36" s="47"/>
      <c r="CD36" s="47"/>
      <c r="CE36" s="47"/>
      <c r="CF36" s="47"/>
      <c r="CG36" s="47"/>
      <c r="CH36" s="47"/>
      <c r="CI36" s="47"/>
      <c r="CJ36" s="47"/>
      <c r="CK36" s="47"/>
      <c r="CL36" s="47"/>
      <c r="CM36" s="47"/>
      <c r="CN36" s="47"/>
      <c r="CO36" s="47"/>
      <c r="CP36" s="47"/>
      <c r="CQ36" s="47"/>
      <c r="CR36" s="47"/>
    </row>
    <row r="37" spans="1:96" x14ac:dyDescent="0.2">
      <c r="I37" s="45" t="s">
        <v>194</v>
      </c>
      <c r="AM37" s="407"/>
      <c r="AN37" s="407"/>
      <c r="AO37" s="407"/>
      <c r="AP37" s="407"/>
      <c r="AQ37" s="407"/>
      <c r="AR37" s="407"/>
      <c r="AS37" s="407"/>
      <c r="AT37" s="407"/>
      <c r="AU37" s="407"/>
      <c r="AV37" s="407"/>
      <c r="AW37" s="407"/>
      <c r="AX37" s="407"/>
      <c r="AY37" s="407"/>
      <c r="AZ37" s="407"/>
      <c r="BA37" s="407"/>
      <c r="BB37" s="407"/>
      <c r="BC37" s="407"/>
      <c r="BD37" s="407"/>
      <c r="BG37" s="407"/>
      <c r="BH37" s="407"/>
      <c r="BI37" s="407"/>
      <c r="BJ37" s="407"/>
      <c r="BK37" s="407"/>
      <c r="BL37" s="407"/>
      <c r="BM37" s="407"/>
      <c r="BN37" s="407"/>
      <c r="BO37" s="407"/>
      <c r="BP37" s="407"/>
      <c r="BQ37" s="407"/>
      <c r="BR37" s="407"/>
      <c r="BS37" s="407"/>
      <c r="BT37" s="407"/>
      <c r="BU37" s="407"/>
      <c r="BV37" s="407"/>
      <c r="BW37" s="407"/>
      <c r="BX37" s="407"/>
      <c r="CA37" s="400"/>
      <c r="CB37" s="400"/>
      <c r="CC37" s="400"/>
      <c r="CD37" s="400"/>
      <c r="CE37" s="400"/>
      <c r="CF37" s="400"/>
      <c r="CG37" s="400"/>
      <c r="CH37" s="400"/>
      <c r="CI37" s="400"/>
      <c r="CJ37" s="400"/>
      <c r="CK37" s="400"/>
      <c r="CL37" s="400"/>
      <c r="CM37" s="400"/>
      <c r="CN37" s="400"/>
      <c r="CO37" s="400"/>
      <c r="CP37" s="400"/>
      <c r="CQ37" s="400"/>
      <c r="CR37" s="400"/>
    </row>
    <row r="38" spans="1:96" s="46" customFormat="1" ht="8.25" x14ac:dyDescent="0.15">
      <c r="AM38" s="408" t="s">
        <v>193</v>
      </c>
      <c r="AN38" s="408"/>
      <c r="AO38" s="408"/>
      <c r="AP38" s="408"/>
      <c r="AQ38" s="408"/>
      <c r="AR38" s="408"/>
      <c r="AS38" s="408"/>
      <c r="AT38" s="408"/>
      <c r="AU38" s="408"/>
      <c r="AV38" s="408"/>
      <c r="AW38" s="408"/>
      <c r="AX38" s="408"/>
      <c r="AY38" s="408"/>
      <c r="AZ38" s="408"/>
      <c r="BA38" s="408"/>
      <c r="BB38" s="408"/>
      <c r="BC38" s="408"/>
      <c r="BD38" s="408"/>
      <c r="BG38" s="408" t="s">
        <v>195</v>
      </c>
      <c r="BH38" s="408"/>
      <c r="BI38" s="408"/>
      <c r="BJ38" s="408"/>
      <c r="BK38" s="408"/>
      <c r="BL38" s="408"/>
      <c r="BM38" s="408"/>
      <c r="BN38" s="408"/>
      <c r="BO38" s="408"/>
      <c r="BP38" s="408"/>
      <c r="BQ38" s="408"/>
      <c r="BR38" s="408"/>
      <c r="BS38" s="408"/>
      <c r="BT38" s="408"/>
      <c r="BU38" s="408"/>
      <c r="BV38" s="408"/>
      <c r="BW38" s="408"/>
      <c r="BX38" s="408"/>
      <c r="CA38" s="408" t="s">
        <v>196</v>
      </c>
      <c r="CB38" s="408"/>
      <c r="CC38" s="408"/>
      <c r="CD38" s="408"/>
      <c r="CE38" s="408"/>
      <c r="CF38" s="408"/>
      <c r="CG38" s="408"/>
      <c r="CH38" s="408"/>
      <c r="CI38" s="408"/>
      <c r="CJ38" s="408"/>
      <c r="CK38" s="408"/>
      <c r="CL38" s="408"/>
      <c r="CM38" s="408"/>
      <c r="CN38" s="408"/>
      <c r="CO38" s="408"/>
      <c r="CP38" s="408"/>
      <c r="CQ38" s="408"/>
      <c r="CR38" s="408"/>
    </row>
    <row r="39" spans="1:96" s="46" customFormat="1" ht="3" customHeight="1" x14ac:dyDescent="0.15">
      <c r="AM39" s="47"/>
      <c r="AN39" s="47"/>
      <c r="AO39" s="47"/>
      <c r="AP39" s="47"/>
      <c r="AQ39" s="47"/>
      <c r="AR39" s="47"/>
      <c r="AS39" s="47"/>
      <c r="AT39" s="47"/>
      <c r="AU39" s="47"/>
      <c r="AV39" s="47"/>
      <c r="AW39" s="47"/>
      <c r="AX39" s="47"/>
      <c r="AY39" s="47"/>
      <c r="AZ39" s="47"/>
      <c r="BA39" s="47"/>
      <c r="BB39" s="47"/>
      <c r="BC39" s="47"/>
      <c r="BD39" s="47"/>
      <c r="BG39" s="47"/>
      <c r="BH39" s="47"/>
      <c r="BI39" s="47"/>
      <c r="BJ39" s="47"/>
      <c r="BK39" s="47"/>
      <c r="BL39" s="47"/>
      <c r="BM39" s="47"/>
      <c r="BN39" s="47"/>
      <c r="BO39" s="47"/>
      <c r="BP39" s="47"/>
      <c r="BQ39" s="47"/>
      <c r="BR39" s="47"/>
      <c r="BS39" s="47"/>
      <c r="BT39" s="47"/>
      <c r="BU39" s="47"/>
      <c r="BV39" s="47"/>
      <c r="BW39" s="47"/>
      <c r="BX39" s="47"/>
      <c r="CA39" s="47"/>
      <c r="CB39" s="47"/>
      <c r="CC39" s="47"/>
      <c r="CD39" s="47"/>
      <c r="CE39" s="47"/>
      <c r="CF39" s="47"/>
      <c r="CG39" s="47"/>
      <c r="CH39" s="47"/>
      <c r="CI39" s="47"/>
      <c r="CJ39" s="47"/>
      <c r="CK39" s="47"/>
      <c r="CL39" s="47"/>
      <c r="CM39" s="47"/>
      <c r="CN39" s="47"/>
      <c r="CO39" s="47"/>
      <c r="CP39" s="47"/>
      <c r="CQ39" s="47"/>
      <c r="CR39" s="47"/>
    </row>
    <row r="40" spans="1:96" x14ac:dyDescent="0.2">
      <c r="I40" s="413" t="s">
        <v>197</v>
      </c>
      <c r="J40" s="413"/>
      <c r="K40" s="400"/>
      <c r="L40" s="400"/>
      <c r="M40" s="400"/>
      <c r="N40" s="412" t="s">
        <v>197</v>
      </c>
      <c r="O40" s="412"/>
      <c r="Q40" s="400"/>
      <c r="R40" s="400"/>
      <c r="S40" s="400"/>
      <c r="T40" s="400"/>
      <c r="U40" s="400"/>
      <c r="V40" s="400"/>
      <c r="W40" s="400"/>
      <c r="X40" s="400"/>
      <c r="Y40" s="400"/>
      <c r="Z40" s="400"/>
      <c r="AA40" s="400"/>
      <c r="AB40" s="400"/>
      <c r="AC40" s="400"/>
      <c r="AD40" s="400"/>
      <c r="AE40" s="400"/>
      <c r="AF40" s="413">
        <v>20</v>
      </c>
      <c r="AG40" s="413"/>
      <c r="AH40" s="413"/>
      <c r="AI40" s="414"/>
      <c r="AJ40" s="414"/>
      <c r="AK40" s="414"/>
      <c r="AL40" s="45" t="s">
        <v>198</v>
      </c>
    </row>
    <row r="41" spans="1:96" ht="12" thickBot="1" x14ac:dyDescent="0.25"/>
    <row r="42" spans="1:96" ht="3" customHeight="1" x14ac:dyDescent="0.2">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9"/>
    </row>
    <row r="43" spans="1:96" x14ac:dyDescent="0.2">
      <c r="A43" s="50" t="s">
        <v>123</v>
      </c>
      <c r="CM43" s="51"/>
    </row>
    <row r="44" spans="1:96" x14ac:dyDescent="0.2">
      <c r="A44" s="421"/>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7"/>
      <c r="BP44" s="407"/>
      <c r="BQ44" s="407"/>
      <c r="BR44" s="407"/>
      <c r="BS44" s="407"/>
      <c r="BT44" s="407"/>
      <c r="BU44" s="407"/>
      <c r="BV44" s="407"/>
      <c r="BW44" s="407"/>
      <c r="BX44" s="407"/>
      <c r="BY44" s="407"/>
      <c r="BZ44" s="407"/>
      <c r="CA44" s="407"/>
      <c r="CB44" s="407"/>
      <c r="CC44" s="407"/>
      <c r="CD44" s="407"/>
      <c r="CE44" s="407"/>
      <c r="CF44" s="407"/>
      <c r="CG44" s="407"/>
      <c r="CH44" s="407"/>
      <c r="CI44" s="407"/>
      <c r="CJ44" s="407"/>
      <c r="CK44" s="407"/>
      <c r="CL44" s="407"/>
      <c r="CM44" s="422"/>
    </row>
    <row r="45" spans="1:96" s="46" customFormat="1" ht="8.25" x14ac:dyDescent="0.15">
      <c r="A45" s="423" t="s">
        <v>199</v>
      </c>
      <c r="B45" s="408"/>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R45" s="408"/>
      <c r="BS45" s="408"/>
      <c r="BT45" s="408"/>
      <c r="BU45" s="408"/>
      <c r="BV45" s="408"/>
      <c r="BW45" s="408"/>
      <c r="BX45" s="408"/>
      <c r="BY45" s="408"/>
      <c r="BZ45" s="408"/>
      <c r="CA45" s="408"/>
      <c r="CB45" s="408"/>
      <c r="CC45" s="408"/>
      <c r="CD45" s="408"/>
      <c r="CE45" s="408"/>
      <c r="CF45" s="408"/>
      <c r="CG45" s="408"/>
      <c r="CH45" s="408"/>
      <c r="CI45" s="408"/>
      <c r="CJ45" s="408"/>
      <c r="CK45" s="408"/>
      <c r="CL45" s="408"/>
      <c r="CM45" s="424"/>
    </row>
    <row r="46" spans="1:96" s="46" customFormat="1" ht="6" customHeight="1" x14ac:dyDescent="0.15">
      <c r="A46" s="52"/>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53"/>
    </row>
    <row r="47" spans="1:96" x14ac:dyDescent="0.2">
      <c r="A47" s="421"/>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AH47" s="407"/>
      <c r="AI47" s="407"/>
      <c r="AJ47" s="407"/>
      <c r="AK47" s="407"/>
      <c r="AL47" s="407"/>
      <c r="AM47" s="407"/>
      <c r="AN47" s="407"/>
      <c r="AO47" s="407"/>
      <c r="AP47" s="407"/>
      <c r="AQ47" s="407"/>
      <c r="AR47" s="407"/>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7"/>
      <c r="BP47" s="407"/>
      <c r="BQ47" s="407"/>
      <c r="BR47" s="407"/>
      <c r="BS47" s="407"/>
      <c r="BT47" s="407"/>
      <c r="BU47" s="407"/>
      <c r="BV47" s="407"/>
      <c r="BW47" s="407"/>
      <c r="BX47" s="407"/>
      <c r="BY47" s="407"/>
      <c r="BZ47" s="407"/>
      <c r="CA47" s="407"/>
      <c r="CB47" s="407"/>
      <c r="CC47" s="407"/>
      <c r="CD47" s="407"/>
      <c r="CE47" s="407"/>
      <c r="CF47" s="407"/>
      <c r="CG47" s="407"/>
      <c r="CH47" s="407"/>
      <c r="CI47" s="407"/>
      <c r="CJ47" s="407"/>
      <c r="CK47" s="407"/>
      <c r="CL47" s="407"/>
      <c r="CM47" s="422"/>
    </row>
    <row r="48" spans="1:96" s="46" customFormat="1" ht="8.25" x14ac:dyDescent="0.15">
      <c r="A48" s="423" t="s">
        <v>5</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AH48" s="408" t="s">
        <v>7</v>
      </c>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R48" s="408"/>
      <c r="BS48" s="408"/>
      <c r="BT48" s="408"/>
      <c r="BU48" s="408"/>
      <c r="BV48" s="408"/>
      <c r="BW48" s="408"/>
      <c r="BX48" s="408"/>
      <c r="BY48" s="408"/>
      <c r="BZ48" s="408"/>
      <c r="CA48" s="408"/>
      <c r="CB48" s="408"/>
      <c r="CC48" s="408"/>
      <c r="CD48" s="408"/>
      <c r="CE48" s="408"/>
      <c r="CF48" s="408"/>
      <c r="CG48" s="408"/>
      <c r="CH48" s="408"/>
      <c r="CI48" s="408"/>
      <c r="CJ48" s="408"/>
      <c r="CK48" s="408"/>
      <c r="CL48" s="408"/>
      <c r="CM48" s="424"/>
    </row>
    <row r="49" spans="1:161" x14ac:dyDescent="0.2">
      <c r="A49" s="50"/>
      <c r="CM49" s="51"/>
    </row>
    <row r="50" spans="1:161" x14ac:dyDescent="0.2">
      <c r="A50" s="420" t="s">
        <v>197</v>
      </c>
      <c r="B50" s="413"/>
      <c r="C50" s="400"/>
      <c r="D50" s="400"/>
      <c r="E50" s="400"/>
      <c r="F50" s="412" t="s">
        <v>197</v>
      </c>
      <c r="G50" s="412"/>
      <c r="I50" s="400"/>
      <c r="J50" s="400"/>
      <c r="K50" s="400"/>
      <c r="L50" s="400"/>
      <c r="M50" s="400"/>
      <c r="N50" s="400"/>
      <c r="O50" s="400"/>
      <c r="P50" s="400"/>
      <c r="Q50" s="400"/>
      <c r="R50" s="400"/>
      <c r="S50" s="400"/>
      <c r="T50" s="400"/>
      <c r="U50" s="400"/>
      <c r="V50" s="400"/>
      <c r="W50" s="400"/>
      <c r="X50" s="413">
        <v>20</v>
      </c>
      <c r="Y50" s="413"/>
      <c r="Z50" s="413"/>
      <c r="AA50" s="414"/>
      <c r="AB50" s="414"/>
      <c r="AC50" s="414"/>
      <c r="AD50" s="45" t="s">
        <v>198</v>
      </c>
      <c r="CM50" s="51"/>
    </row>
    <row r="51" spans="1:161" ht="3" customHeight="1" thickBot="1" x14ac:dyDescent="0.25">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6"/>
    </row>
    <row r="52" spans="1:161" x14ac:dyDescent="0.2">
      <c r="A52" s="57"/>
      <c r="B52" s="57"/>
      <c r="C52" s="57"/>
      <c r="D52" s="57"/>
      <c r="E52" s="57"/>
      <c r="F52" s="57"/>
      <c r="G52" s="57"/>
      <c r="H52" s="57"/>
      <c r="I52" s="57"/>
      <c r="J52" s="57"/>
      <c r="K52" s="57"/>
      <c r="L52" s="57"/>
      <c r="M52" s="57"/>
      <c r="N52" s="57"/>
      <c r="O52" s="57"/>
      <c r="P52" s="57"/>
      <c r="Q52" s="57"/>
      <c r="R52" s="57"/>
      <c r="S52" s="57"/>
      <c r="T52" s="57"/>
      <c r="U52" s="57"/>
      <c r="V52" s="57"/>
      <c r="W52" s="57"/>
      <c r="X52" s="57"/>
      <c r="Y52" s="57"/>
    </row>
    <row r="53" spans="1:161" s="59" customFormat="1" ht="12" customHeight="1" x14ac:dyDescent="0.2">
      <c r="A53" s="58" t="s">
        <v>252</v>
      </c>
    </row>
    <row r="54" spans="1:161" s="59" customFormat="1" ht="40.5" customHeight="1" x14ac:dyDescent="0.2">
      <c r="A54" s="415" t="s">
        <v>253</v>
      </c>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6"/>
      <c r="AZ54" s="416"/>
      <c r="BA54" s="416"/>
      <c r="BB54" s="416"/>
      <c r="BC54" s="416"/>
      <c r="BD54" s="416"/>
      <c r="BE54" s="416"/>
      <c r="BF54" s="416"/>
      <c r="BG54" s="416"/>
      <c r="BH54" s="416"/>
      <c r="BI54" s="416"/>
      <c r="BJ54" s="416"/>
      <c r="BK54" s="416"/>
      <c r="BL54" s="416"/>
      <c r="BM54" s="416"/>
      <c r="BN54" s="416"/>
      <c r="BO54" s="416"/>
      <c r="BP54" s="416"/>
      <c r="BQ54" s="416"/>
      <c r="BR54" s="416"/>
      <c r="BS54" s="416"/>
      <c r="BT54" s="416"/>
      <c r="BU54" s="416"/>
      <c r="BV54" s="416"/>
      <c r="BW54" s="416"/>
      <c r="BX54" s="416"/>
      <c r="BY54" s="416"/>
      <c r="BZ54" s="416"/>
      <c r="CA54" s="416"/>
      <c r="CB54" s="416"/>
      <c r="CC54" s="416"/>
      <c r="CD54" s="416"/>
      <c r="CE54" s="416"/>
      <c r="CF54" s="416"/>
      <c r="CG54" s="416"/>
      <c r="CH54" s="416"/>
      <c r="CI54" s="416"/>
      <c r="CJ54" s="416"/>
      <c r="CK54" s="416"/>
      <c r="CL54" s="416"/>
      <c r="CM54" s="416"/>
      <c r="CN54" s="416"/>
      <c r="CO54" s="416"/>
      <c r="CP54" s="416"/>
      <c r="CQ54" s="416"/>
      <c r="CR54" s="416"/>
      <c r="CS54" s="416"/>
      <c r="CT54" s="416"/>
      <c r="CU54" s="416"/>
      <c r="CV54" s="416"/>
      <c r="CW54" s="416"/>
      <c r="CX54" s="416"/>
      <c r="CY54" s="416"/>
      <c r="CZ54" s="416"/>
      <c r="DA54" s="416"/>
      <c r="DB54" s="416"/>
      <c r="DC54" s="416"/>
      <c r="DD54" s="416"/>
      <c r="DE54" s="416"/>
      <c r="DF54" s="416"/>
      <c r="DG54" s="416"/>
      <c r="DH54" s="416"/>
      <c r="DI54" s="416"/>
      <c r="DJ54" s="416"/>
      <c r="DK54" s="416"/>
      <c r="DL54" s="416"/>
      <c r="DM54" s="416"/>
      <c r="DN54" s="416"/>
      <c r="DO54" s="416"/>
      <c r="DP54" s="416"/>
      <c r="DQ54" s="416"/>
      <c r="DR54" s="416"/>
      <c r="DS54" s="416"/>
      <c r="DT54" s="416"/>
      <c r="DU54" s="416"/>
      <c r="DV54" s="416"/>
      <c r="DW54" s="416"/>
      <c r="DX54" s="416"/>
      <c r="DY54" s="416"/>
      <c r="DZ54" s="416"/>
      <c r="EA54" s="416"/>
      <c r="EB54" s="416"/>
      <c r="EC54" s="416"/>
      <c r="ED54" s="416"/>
      <c r="EE54" s="416"/>
      <c r="EF54" s="416"/>
      <c r="EG54" s="416"/>
      <c r="EH54" s="416"/>
      <c r="EI54" s="416"/>
      <c r="EJ54" s="416"/>
      <c r="EK54" s="416"/>
      <c r="EL54" s="416"/>
      <c r="EM54" s="416"/>
      <c r="EN54" s="416"/>
      <c r="EO54" s="416"/>
      <c r="EP54" s="416"/>
      <c r="EQ54" s="416"/>
      <c r="ER54" s="416"/>
      <c r="ES54" s="416"/>
      <c r="ET54" s="416"/>
      <c r="EU54" s="416"/>
      <c r="EV54" s="416"/>
      <c r="EW54" s="416"/>
      <c r="EX54" s="416"/>
      <c r="EY54" s="416"/>
      <c r="EZ54" s="416"/>
      <c r="FA54" s="416"/>
      <c r="FB54" s="416"/>
      <c r="FC54" s="416"/>
      <c r="FD54" s="416"/>
      <c r="FE54" s="416"/>
    </row>
    <row r="55" spans="1:161" s="59" customFormat="1" ht="21" customHeight="1" x14ac:dyDescent="0.2">
      <c r="A55" s="417" t="s">
        <v>254</v>
      </c>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c r="BY55" s="417"/>
      <c r="BZ55" s="417"/>
      <c r="CA55" s="417"/>
      <c r="CB55" s="417"/>
      <c r="CC55" s="417"/>
      <c r="CD55" s="417"/>
      <c r="CE55" s="417"/>
      <c r="CF55" s="417"/>
      <c r="CG55" s="417"/>
      <c r="CH55" s="417"/>
      <c r="CI55" s="417"/>
      <c r="CJ55" s="417"/>
      <c r="CK55" s="417"/>
      <c r="CL55" s="417"/>
      <c r="CM55" s="417"/>
      <c r="CN55" s="417"/>
      <c r="CO55" s="417"/>
      <c r="CP55" s="417"/>
      <c r="CQ55" s="417"/>
      <c r="CR55" s="417"/>
      <c r="CS55" s="417"/>
      <c r="CT55" s="417"/>
      <c r="CU55" s="417"/>
      <c r="CV55" s="417"/>
      <c r="CW55" s="417"/>
      <c r="CX55" s="417"/>
      <c r="CY55" s="417"/>
      <c r="CZ55" s="417"/>
      <c r="DA55" s="417"/>
      <c r="DB55" s="417"/>
      <c r="DC55" s="417"/>
      <c r="DD55" s="417"/>
      <c r="DE55" s="417"/>
      <c r="DF55" s="417"/>
      <c r="DG55" s="417"/>
      <c r="DH55" s="417"/>
      <c r="DI55" s="417"/>
      <c r="DJ55" s="417"/>
      <c r="DK55" s="417"/>
      <c r="DL55" s="417"/>
      <c r="DM55" s="417"/>
      <c r="DN55" s="417"/>
      <c r="DO55" s="417"/>
      <c r="DP55" s="417"/>
      <c r="DQ55" s="417"/>
      <c r="DR55" s="417"/>
      <c r="DS55" s="417"/>
      <c r="DT55" s="417"/>
      <c r="DU55" s="417"/>
      <c r="DV55" s="417"/>
      <c r="DW55" s="417"/>
      <c r="DX55" s="417"/>
      <c r="DY55" s="417"/>
      <c r="DZ55" s="417"/>
      <c r="EA55" s="417"/>
      <c r="EB55" s="417"/>
      <c r="EC55" s="417"/>
      <c r="ED55" s="417"/>
      <c r="EE55" s="417"/>
      <c r="EF55" s="417"/>
      <c r="EG55" s="417"/>
      <c r="EH55" s="417"/>
      <c r="EI55" s="417"/>
      <c r="EJ55" s="417"/>
      <c r="EK55" s="417"/>
      <c r="EL55" s="417"/>
      <c r="EM55" s="417"/>
      <c r="EN55" s="417"/>
      <c r="EO55" s="417"/>
      <c r="EP55" s="417"/>
      <c r="EQ55" s="417"/>
      <c r="ER55" s="417"/>
      <c r="ES55" s="417"/>
      <c r="ET55" s="417"/>
      <c r="EU55" s="417"/>
      <c r="EV55" s="417"/>
      <c r="EW55" s="417"/>
      <c r="EX55" s="417"/>
      <c r="EY55" s="417"/>
      <c r="EZ55" s="417"/>
      <c r="FA55" s="417"/>
      <c r="FB55" s="417"/>
      <c r="FC55" s="417"/>
      <c r="FD55" s="417"/>
      <c r="FE55" s="417"/>
    </row>
    <row r="56" spans="1:161" s="59" customFormat="1" ht="11.25" customHeight="1" x14ac:dyDescent="0.2">
      <c r="A56" s="58" t="s">
        <v>255</v>
      </c>
    </row>
    <row r="57" spans="1:161" s="59" customFormat="1" ht="11.25" customHeight="1" x14ac:dyDescent="0.2">
      <c r="A57" s="58" t="s">
        <v>256</v>
      </c>
    </row>
    <row r="58" spans="1:161" s="59" customFormat="1" ht="11.25" customHeight="1" x14ac:dyDescent="0.2">
      <c r="A58" s="58" t="s">
        <v>257</v>
      </c>
    </row>
    <row r="59" spans="1:161" s="59" customFormat="1" ht="20.25" customHeight="1" x14ac:dyDescent="0.2">
      <c r="A59" s="418" t="s">
        <v>258</v>
      </c>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19"/>
      <c r="AM59" s="419"/>
      <c r="AN59" s="419"/>
      <c r="AO59" s="419"/>
      <c r="AP59" s="419"/>
      <c r="AQ59" s="419"/>
      <c r="AR59" s="419"/>
      <c r="AS59" s="419"/>
      <c r="AT59" s="419"/>
      <c r="AU59" s="419"/>
      <c r="AV59" s="419"/>
      <c r="AW59" s="419"/>
      <c r="AX59" s="419"/>
      <c r="AY59" s="419"/>
      <c r="AZ59" s="419"/>
      <c r="BA59" s="419"/>
      <c r="BB59" s="419"/>
      <c r="BC59" s="419"/>
      <c r="BD59" s="419"/>
      <c r="BE59" s="419"/>
      <c r="BF59" s="419"/>
      <c r="BG59" s="419"/>
      <c r="BH59" s="419"/>
      <c r="BI59" s="419"/>
      <c r="BJ59" s="419"/>
      <c r="BK59" s="419"/>
      <c r="BL59" s="419"/>
      <c r="BM59" s="419"/>
      <c r="BN59" s="419"/>
      <c r="BO59" s="419"/>
      <c r="BP59" s="419"/>
      <c r="BQ59" s="419"/>
      <c r="BR59" s="419"/>
      <c r="BS59" s="419"/>
      <c r="BT59" s="419"/>
      <c r="BU59" s="419"/>
      <c r="BV59" s="419"/>
      <c r="BW59" s="419"/>
      <c r="BX59" s="419"/>
      <c r="BY59" s="419"/>
      <c r="BZ59" s="419"/>
      <c r="CA59" s="419"/>
      <c r="CB59" s="419"/>
      <c r="CC59" s="419"/>
      <c r="CD59" s="419"/>
      <c r="CE59" s="419"/>
      <c r="CF59" s="419"/>
      <c r="CG59" s="419"/>
      <c r="CH59" s="419"/>
      <c r="CI59" s="419"/>
      <c r="CJ59" s="419"/>
      <c r="CK59" s="419"/>
      <c r="CL59" s="419"/>
      <c r="CM59" s="419"/>
      <c r="CN59" s="419"/>
      <c r="CO59" s="419"/>
      <c r="CP59" s="419"/>
      <c r="CQ59" s="419"/>
      <c r="CR59" s="419"/>
      <c r="CS59" s="419"/>
      <c r="CT59" s="419"/>
      <c r="CU59" s="419"/>
      <c r="CV59" s="419"/>
      <c r="CW59" s="419"/>
      <c r="CX59" s="419"/>
      <c r="CY59" s="419"/>
      <c r="CZ59" s="419"/>
      <c r="DA59" s="419"/>
      <c r="DB59" s="419"/>
      <c r="DC59" s="419"/>
      <c r="DD59" s="419"/>
      <c r="DE59" s="419"/>
      <c r="DF59" s="419"/>
      <c r="DG59" s="419"/>
      <c r="DH59" s="419"/>
      <c r="DI59" s="419"/>
      <c r="DJ59" s="419"/>
      <c r="DK59" s="419"/>
      <c r="DL59" s="419"/>
      <c r="DM59" s="419"/>
      <c r="DN59" s="419"/>
      <c r="DO59" s="419"/>
      <c r="DP59" s="419"/>
      <c r="DQ59" s="419"/>
      <c r="DR59" s="419"/>
      <c r="DS59" s="419"/>
      <c r="DT59" s="419"/>
      <c r="DU59" s="419"/>
      <c r="DV59" s="419"/>
      <c r="DW59" s="419"/>
      <c r="DX59" s="419"/>
      <c r="DY59" s="419"/>
      <c r="DZ59" s="419"/>
      <c r="EA59" s="419"/>
      <c r="EB59" s="419"/>
      <c r="EC59" s="419"/>
      <c r="ED59" s="419"/>
      <c r="EE59" s="419"/>
      <c r="EF59" s="419"/>
      <c r="EG59" s="419"/>
      <c r="EH59" s="419"/>
      <c r="EI59" s="419"/>
      <c r="EJ59" s="419"/>
      <c r="EK59" s="419"/>
      <c r="EL59" s="419"/>
      <c r="EM59" s="419"/>
      <c r="EN59" s="419"/>
      <c r="EO59" s="419"/>
      <c r="EP59" s="419"/>
      <c r="EQ59" s="419"/>
      <c r="ER59" s="419"/>
      <c r="ES59" s="419"/>
      <c r="ET59" s="419"/>
      <c r="EU59" s="419"/>
      <c r="EV59" s="419"/>
      <c r="EW59" s="419"/>
      <c r="EX59" s="419"/>
      <c r="EY59" s="419"/>
      <c r="EZ59" s="419"/>
      <c r="FA59" s="419"/>
      <c r="FB59" s="419"/>
      <c r="FC59" s="419"/>
      <c r="FD59" s="419"/>
      <c r="FE59" s="419"/>
    </row>
    <row r="60" spans="1:161" ht="3" customHeight="1" x14ac:dyDescent="0.2"/>
  </sheetData>
  <mergeCells count="246">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 ref="K40:M40"/>
    <mergeCell ref="N40:O40"/>
    <mergeCell ref="Q40:AE40"/>
    <mergeCell ref="AF40:AH40"/>
    <mergeCell ref="AI40:AK40"/>
    <mergeCell ref="AM37:BD37"/>
    <mergeCell ref="BG37:BX37"/>
    <mergeCell ref="CA37:CR37"/>
    <mergeCell ref="AM38:BD38"/>
    <mergeCell ref="BG38:BX38"/>
    <mergeCell ref="CA38:CR38"/>
    <mergeCell ref="AQ34:BH34"/>
    <mergeCell ref="BK34:BV34"/>
    <mergeCell ref="BY34:CR34"/>
    <mergeCell ref="AQ35:BH35"/>
    <mergeCell ref="BK35:BV35"/>
    <mergeCell ref="BY35:CR35"/>
    <mergeCell ref="ES29:FE29"/>
    <mergeCell ref="A30:H31"/>
    <mergeCell ref="I30:CM30"/>
    <mergeCell ref="CN30:CU31"/>
    <mergeCell ref="CV30:DE31"/>
    <mergeCell ref="DF30:DR31"/>
    <mergeCell ref="DS30:EE31"/>
    <mergeCell ref="EF30:ER31"/>
    <mergeCell ref="ES30:FE31"/>
    <mergeCell ref="I31:CM31"/>
    <mergeCell ref="EF27:ER28"/>
    <mergeCell ref="ES27:FE28"/>
    <mergeCell ref="I28:CM28"/>
    <mergeCell ref="A29:H29"/>
    <mergeCell ref="I29:CM29"/>
    <mergeCell ref="CN29:CU29"/>
    <mergeCell ref="CV29:DE29"/>
    <mergeCell ref="DF29:DR29"/>
    <mergeCell ref="DS29:EE29"/>
    <mergeCell ref="EF29:ER29"/>
    <mergeCell ref="A27:H28"/>
    <mergeCell ref="I27:CM27"/>
    <mergeCell ref="CN27:CU28"/>
    <mergeCell ref="CV27:DE28"/>
    <mergeCell ref="DF27:DR28"/>
    <mergeCell ref="DS27:EE28"/>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s>
  <phoneticPr fontId="23"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B254"/>
  <sheetViews>
    <sheetView topLeftCell="A152" zoomScale="115" zoomScaleNormal="115" workbookViewId="0">
      <selection activeCell="K156" sqref="K156:L166"/>
    </sheetView>
  </sheetViews>
  <sheetFormatPr defaultColWidth="8.85546875" defaultRowHeight="12" x14ac:dyDescent="0.2"/>
  <cols>
    <col min="1" max="1" width="4.7109375" style="68" customWidth="1"/>
    <col min="2" max="2" width="10.28515625" style="68" customWidth="1"/>
    <col min="3" max="3" width="7.5703125" style="68" customWidth="1"/>
    <col min="4" max="4" width="25.5703125" style="68" customWidth="1"/>
    <col min="5" max="5" width="11.28515625" style="87" customWidth="1"/>
    <col min="6" max="6" width="12.28515625" style="68" customWidth="1"/>
    <col min="7" max="7" width="10.28515625" style="68" customWidth="1"/>
    <col min="8" max="8" width="7.7109375" style="68" customWidth="1"/>
    <col min="9" max="9" width="18.5703125" style="68" customWidth="1"/>
    <col min="10" max="10" width="19.7109375" style="68" customWidth="1"/>
    <col min="11" max="11" width="24.42578125" style="68" customWidth="1"/>
    <col min="12" max="12" width="15.28515625" style="68" customWidth="1"/>
    <col min="13" max="13" width="12.85546875" style="68" hidden="1" customWidth="1"/>
    <col min="14" max="15" width="13.7109375" style="68" hidden="1" customWidth="1"/>
    <col min="16" max="16" width="17.140625" style="68" hidden="1" customWidth="1"/>
    <col min="17" max="17" width="13.140625" style="68" hidden="1" customWidth="1"/>
    <col min="18" max="18" width="12.5703125" style="68" hidden="1" customWidth="1"/>
    <col min="19" max="19" width="12" style="68" hidden="1" customWidth="1"/>
    <col min="20" max="20" width="13.140625" style="68" hidden="1" customWidth="1"/>
    <col min="21" max="23" width="0" style="68" hidden="1" customWidth="1"/>
    <col min="24" max="24" width="15.28515625" style="68" hidden="1" customWidth="1"/>
    <col min="25" max="25" width="16.140625" style="68" customWidth="1"/>
    <col min="26" max="26" width="15.7109375" style="68" customWidth="1"/>
    <col min="27" max="27" width="15.140625" style="68" customWidth="1"/>
    <col min="28" max="28" width="18.7109375" style="68" customWidth="1"/>
    <col min="29" max="16384" width="8.85546875" style="68"/>
  </cols>
  <sheetData>
    <row r="1" spans="1:13" hidden="1" x14ac:dyDescent="0.2"/>
    <row r="2" spans="1:13" hidden="1" x14ac:dyDescent="0.2">
      <c r="D2" s="68" t="s">
        <v>293</v>
      </c>
    </row>
    <row r="3" spans="1:13" hidden="1" x14ac:dyDescent="0.2">
      <c r="C3" s="68" t="s">
        <v>294</v>
      </c>
    </row>
    <row r="4" spans="1:13" ht="13.15" hidden="1" customHeight="1" x14ac:dyDescent="0.2">
      <c r="C4" s="427" t="s">
        <v>295</v>
      </c>
      <c r="D4" s="427"/>
      <c r="E4" s="427"/>
      <c r="F4" s="427"/>
      <c r="G4" s="427"/>
      <c r="H4" s="427"/>
      <c r="I4" s="427"/>
      <c r="J4" s="427"/>
      <c r="K4" s="93"/>
      <c r="L4" s="93"/>
      <c r="M4" s="93"/>
    </row>
    <row r="5" spans="1:13" ht="13.15" hidden="1" customHeight="1" x14ac:dyDescent="0.2">
      <c r="C5" s="427"/>
      <c r="D5" s="427"/>
      <c r="E5" s="427"/>
      <c r="F5" s="427"/>
      <c r="G5" s="427"/>
      <c r="H5" s="427"/>
      <c r="I5" s="427"/>
      <c r="J5" s="427"/>
      <c r="K5" s="93"/>
      <c r="L5" s="93"/>
      <c r="M5" s="93"/>
    </row>
    <row r="6" spans="1:13" ht="13.15" customHeight="1" x14ac:dyDescent="0.2">
      <c r="C6" s="94"/>
      <c r="D6" s="94"/>
      <c r="E6" s="94"/>
      <c r="F6" s="94"/>
      <c r="G6" s="94"/>
      <c r="H6" s="94"/>
      <c r="I6" s="94"/>
      <c r="J6" s="94"/>
      <c r="K6" s="93"/>
      <c r="L6" s="93"/>
      <c r="M6" s="93"/>
    </row>
    <row r="7" spans="1:13" ht="13.15" customHeight="1" x14ac:dyDescent="0.2">
      <c r="C7" s="428" t="s">
        <v>475</v>
      </c>
      <c r="D7" s="428"/>
      <c r="E7" s="428"/>
      <c r="F7" s="428"/>
      <c r="G7" s="428"/>
      <c r="H7" s="428"/>
      <c r="I7" s="428"/>
      <c r="J7" s="428"/>
      <c r="K7" s="429"/>
      <c r="L7" s="93"/>
      <c r="M7" s="93"/>
    </row>
    <row r="8" spans="1:13" ht="13.15" customHeight="1" x14ac:dyDescent="0.2">
      <c r="C8" s="95"/>
      <c r="D8" s="95"/>
      <c r="E8" s="95"/>
      <c r="F8" s="95"/>
      <c r="G8" s="95"/>
      <c r="H8" s="95"/>
      <c r="I8" s="95"/>
      <c r="J8" s="95"/>
      <c r="K8" s="429"/>
      <c r="L8" s="93"/>
      <c r="M8" s="93"/>
    </row>
    <row r="9" spans="1:13" x14ac:dyDescent="0.2">
      <c r="L9" s="187"/>
    </row>
    <row r="10" spans="1:13" hidden="1" x14ac:dyDescent="0.2"/>
    <row r="11" spans="1:13" ht="57" hidden="1" customHeight="1" x14ac:dyDescent="0.2">
      <c r="A11" s="96" t="s">
        <v>265</v>
      </c>
      <c r="B11" s="281" t="s">
        <v>296</v>
      </c>
      <c r="C11" s="281"/>
      <c r="D11" s="281"/>
      <c r="E11" s="281" t="s">
        <v>297</v>
      </c>
      <c r="F11" s="281"/>
      <c r="G11" s="281"/>
      <c r="H11" s="73" t="s">
        <v>298</v>
      </c>
      <c r="I11" s="73" t="s">
        <v>299</v>
      </c>
      <c r="J11" s="73" t="s">
        <v>300</v>
      </c>
    </row>
    <row r="12" spans="1:13" ht="15" hidden="1" customHeight="1" x14ac:dyDescent="0.2">
      <c r="A12" s="77">
        <v>1</v>
      </c>
      <c r="B12" s="281">
        <v>2</v>
      </c>
      <c r="C12" s="281"/>
      <c r="D12" s="281"/>
      <c r="E12" s="281">
        <v>3</v>
      </c>
      <c r="F12" s="281"/>
      <c r="G12" s="281"/>
      <c r="H12" s="77">
        <v>4</v>
      </c>
      <c r="I12" s="77">
        <v>5</v>
      </c>
      <c r="J12" s="77">
        <v>6</v>
      </c>
    </row>
    <row r="13" spans="1:13" hidden="1" x14ac:dyDescent="0.2">
      <c r="A13" s="75"/>
      <c r="B13" s="281"/>
      <c r="C13" s="281"/>
      <c r="D13" s="281"/>
      <c r="E13" s="281"/>
      <c r="F13" s="281"/>
      <c r="G13" s="281"/>
      <c r="H13" s="75"/>
      <c r="I13" s="75"/>
      <c r="J13" s="97">
        <f t="shared" ref="J13:J20" si="0">E13*H13*I13</f>
        <v>0</v>
      </c>
    </row>
    <row r="14" spans="1:13" hidden="1" x14ac:dyDescent="0.2">
      <c r="A14" s="75"/>
      <c r="B14" s="281"/>
      <c r="C14" s="281"/>
      <c r="D14" s="281"/>
      <c r="E14" s="281"/>
      <c r="F14" s="281"/>
      <c r="G14" s="281"/>
      <c r="H14" s="75"/>
      <c r="I14" s="75"/>
      <c r="J14" s="97">
        <f t="shared" si="0"/>
        <v>0</v>
      </c>
    </row>
    <row r="15" spans="1:13" hidden="1" x14ac:dyDescent="0.2">
      <c r="A15" s="75"/>
      <c r="B15" s="281"/>
      <c r="C15" s="281"/>
      <c r="D15" s="281"/>
      <c r="E15" s="281"/>
      <c r="F15" s="281"/>
      <c r="G15" s="281"/>
      <c r="H15" s="75"/>
      <c r="I15" s="75"/>
      <c r="J15" s="97">
        <f t="shared" si="0"/>
        <v>0</v>
      </c>
    </row>
    <row r="16" spans="1:13" hidden="1" x14ac:dyDescent="0.2">
      <c r="A16" s="75"/>
      <c r="B16" s="281"/>
      <c r="C16" s="281"/>
      <c r="D16" s="281"/>
      <c r="E16" s="281"/>
      <c r="F16" s="281"/>
      <c r="G16" s="281"/>
      <c r="H16" s="75"/>
      <c r="I16" s="75"/>
      <c r="J16" s="97">
        <f t="shared" si="0"/>
        <v>0</v>
      </c>
    </row>
    <row r="17" spans="1:11" hidden="1" x14ac:dyDescent="0.2">
      <c r="A17" s="75"/>
      <c r="B17" s="281"/>
      <c r="C17" s="281"/>
      <c r="D17" s="281"/>
      <c r="E17" s="281"/>
      <c r="F17" s="281"/>
      <c r="G17" s="281"/>
      <c r="H17" s="75"/>
      <c r="I17" s="75"/>
      <c r="J17" s="97">
        <f t="shared" si="0"/>
        <v>0</v>
      </c>
      <c r="K17" s="68" t="s">
        <v>301</v>
      </c>
    </row>
    <row r="18" spans="1:11" hidden="1" x14ac:dyDescent="0.2">
      <c r="A18" s="75"/>
      <c r="B18" s="281"/>
      <c r="C18" s="281"/>
      <c r="D18" s="281"/>
      <c r="E18" s="281"/>
      <c r="F18" s="281"/>
      <c r="G18" s="281"/>
      <c r="H18" s="75"/>
      <c r="I18" s="75"/>
      <c r="J18" s="97">
        <f t="shared" si="0"/>
        <v>0</v>
      </c>
    </row>
    <row r="19" spans="1:11" hidden="1" x14ac:dyDescent="0.2">
      <c r="A19" s="75"/>
      <c r="B19" s="281"/>
      <c r="C19" s="281"/>
      <c r="D19" s="281"/>
      <c r="E19" s="281"/>
      <c r="F19" s="281"/>
      <c r="G19" s="281"/>
      <c r="H19" s="75"/>
      <c r="I19" s="75"/>
      <c r="J19" s="97">
        <f t="shared" si="0"/>
        <v>0</v>
      </c>
    </row>
    <row r="20" spans="1:11" hidden="1" x14ac:dyDescent="0.2">
      <c r="A20" s="75"/>
      <c r="B20" s="281"/>
      <c r="C20" s="281"/>
      <c r="D20" s="281"/>
      <c r="E20" s="281"/>
      <c r="F20" s="281"/>
      <c r="G20" s="281"/>
      <c r="H20" s="75"/>
      <c r="I20" s="75"/>
      <c r="J20" s="97">
        <f t="shared" si="0"/>
        <v>0</v>
      </c>
    </row>
    <row r="21" spans="1:11" hidden="1" x14ac:dyDescent="0.2">
      <c r="A21" s="430" t="s">
        <v>288</v>
      </c>
      <c r="B21" s="431"/>
      <c r="C21" s="431"/>
      <c r="D21" s="432"/>
      <c r="E21" s="281" t="s">
        <v>35</v>
      </c>
      <c r="F21" s="281"/>
      <c r="G21" s="281"/>
      <c r="H21" s="77" t="s">
        <v>35</v>
      </c>
      <c r="I21" s="77" t="s">
        <v>35</v>
      </c>
      <c r="J21" s="75"/>
    </row>
    <row r="22" spans="1:11" hidden="1" x14ac:dyDescent="0.2"/>
    <row r="23" spans="1:11" hidden="1" x14ac:dyDescent="0.2">
      <c r="B23" s="68" t="s">
        <v>302</v>
      </c>
    </row>
    <row r="24" spans="1:11" hidden="1" x14ac:dyDescent="0.2"/>
    <row r="25" spans="1:11" hidden="1" x14ac:dyDescent="0.2">
      <c r="C25" s="68" t="s">
        <v>303</v>
      </c>
    </row>
    <row r="26" spans="1:11" hidden="1" x14ac:dyDescent="0.2"/>
    <row r="27" spans="1:11" ht="84" hidden="1" x14ac:dyDescent="0.2">
      <c r="A27" s="96" t="s">
        <v>265</v>
      </c>
      <c r="B27" s="281" t="s">
        <v>296</v>
      </c>
      <c r="C27" s="281"/>
      <c r="D27" s="281"/>
      <c r="E27" s="281" t="s">
        <v>304</v>
      </c>
      <c r="F27" s="281"/>
      <c r="G27" s="281"/>
      <c r="H27" s="73" t="s">
        <v>305</v>
      </c>
      <c r="I27" s="73" t="s">
        <v>306</v>
      </c>
      <c r="J27" s="73" t="s">
        <v>300</v>
      </c>
    </row>
    <row r="28" spans="1:11" hidden="1" x14ac:dyDescent="0.2">
      <c r="A28" s="77">
        <v>1</v>
      </c>
      <c r="B28" s="281">
        <v>2</v>
      </c>
      <c r="C28" s="281"/>
      <c r="D28" s="281"/>
      <c r="E28" s="281">
        <v>3</v>
      </c>
      <c r="F28" s="281"/>
      <c r="G28" s="281"/>
      <c r="H28" s="77">
        <v>4</v>
      </c>
      <c r="I28" s="77">
        <v>5</v>
      </c>
      <c r="J28" s="77">
        <v>6</v>
      </c>
    </row>
    <row r="29" spans="1:11" hidden="1" x14ac:dyDescent="0.2">
      <c r="A29" s="75"/>
      <c r="B29" s="281"/>
      <c r="C29" s="281"/>
      <c r="D29" s="281"/>
      <c r="E29" s="281"/>
      <c r="F29" s="281"/>
      <c r="G29" s="281"/>
      <c r="H29" s="75"/>
      <c r="I29" s="75"/>
      <c r="J29" s="97">
        <f t="shared" ref="J29:J36" si="1">E29*H29*I29</f>
        <v>0</v>
      </c>
    </row>
    <row r="30" spans="1:11" hidden="1" x14ac:dyDescent="0.2">
      <c r="A30" s="75"/>
      <c r="B30" s="281"/>
      <c r="C30" s="281"/>
      <c r="D30" s="281"/>
      <c r="E30" s="281"/>
      <c r="F30" s="281"/>
      <c r="G30" s="281"/>
      <c r="H30" s="75"/>
      <c r="I30" s="75"/>
      <c r="J30" s="97">
        <f t="shared" si="1"/>
        <v>0</v>
      </c>
    </row>
    <row r="31" spans="1:11" hidden="1" x14ac:dyDescent="0.2">
      <c r="A31" s="75"/>
      <c r="B31" s="281"/>
      <c r="C31" s="281"/>
      <c r="D31" s="281"/>
      <c r="E31" s="281"/>
      <c r="F31" s="281"/>
      <c r="G31" s="281"/>
      <c r="H31" s="75"/>
      <c r="I31" s="75"/>
      <c r="J31" s="97">
        <f t="shared" si="1"/>
        <v>0</v>
      </c>
    </row>
    <row r="32" spans="1:11" hidden="1" x14ac:dyDescent="0.2">
      <c r="A32" s="75"/>
      <c r="B32" s="281"/>
      <c r="C32" s="281"/>
      <c r="D32" s="281"/>
      <c r="E32" s="281"/>
      <c r="F32" s="281"/>
      <c r="G32" s="281"/>
      <c r="H32" s="75"/>
      <c r="I32" s="75"/>
      <c r="J32" s="97">
        <f t="shared" si="1"/>
        <v>0</v>
      </c>
    </row>
    <row r="33" spans="1:12" hidden="1" x14ac:dyDescent="0.2">
      <c r="A33" s="75"/>
      <c r="B33" s="281"/>
      <c r="C33" s="281"/>
      <c r="D33" s="281"/>
      <c r="E33" s="281"/>
      <c r="F33" s="281"/>
      <c r="G33" s="281"/>
      <c r="H33" s="75"/>
      <c r="I33" s="75"/>
      <c r="J33" s="97">
        <f t="shared" si="1"/>
        <v>0</v>
      </c>
    </row>
    <row r="34" spans="1:12" hidden="1" x14ac:dyDescent="0.2">
      <c r="A34" s="75"/>
      <c r="B34" s="281"/>
      <c r="C34" s="281"/>
      <c r="D34" s="281"/>
      <c r="E34" s="281"/>
      <c r="F34" s="281"/>
      <c r="G34" s="281"/>
      <c r="H34" s="75"/>
      <c r="I34" s="75"/>
      <c r="J34" s="97">
        <f t="shared" si="1"/>
        <v>0</v>
      </c>
    </row>
    <row r="35" spans="1:12" hidden="1" x14ac:dyDescent="0.2">
      <c r="A35" s="75"/>
      <c r="B35" s="281"/>
      <c r="C35" s="281"/>
      <c r="D35" s="281"/>
      <c r="E35" s="281"/>
      <c r="F35" s="281"/>
      <c r="G35" s="281"/>
      <c r="H35" s="75"/>
      <c r="I35" s="75"/>
      <c r="J35" s="97">
        <f t="shared" si="1"/>
        <v>0</v>
      </c>
    </row>
    <row r="36" spans="1:12" hidden="1" x14ac:dyDescent="0.2">
      <c r="A36" s="75"/>
      <c r="B36" s="281"/>
      <c r="C36" s="281"/>
      <c r="D36" s="281"/>
      <c r="E36" s="281"/>
      <c r="F36" s="281"/>
      <c r="G36" s="281"/>
      <c r="H36" s="75"/>
      <c r="I36" s="75"/>
      <c r="J36" s="97">
        <f t="shared" si="1"/>
        <v>0</v>
      </c>
    </row>
    <row r="37" spans="1:12" hidden="1" x14ac:dyDescent="0.2">
      <c r="A37" s="430" t="s">
        <v>288</v>
      </c>
      <c r="B37" s="431"/>
      <c r="C37" s="431"/>
      <c r="D37" s="432"/>
      <c r="E37" s="281" t="s">
        <v>35</v>
      </c>
      <c r="F37" s="281"/>
      <c r="G37" s="281"/>
      <c r="H37" s="77" t="s">
        <v>35</v>
      </c>
      <c r="I37" s="77" t="s">
        <v>35</v>
      </c>
      <c r="J37" s="75"/>
    </row>
    <row r="38" spans="1:12" hidden="1" x14ac:dyDescent="0.2"/>
    <row r="39" spans="1:12" hidden="1" x14ac:dyDescent="0.2">
      <c r="B39" s="68" t="s">
        <v>302</v>
      </c>
    </row>
    <row r="40" spans="1:12" x14ac:dyDescent="0.2">
      <c r="K40" s="68" t="s">
        <v>397</v>
      </c>
    </row>
    <row r="41" spans="1:12" ht="15.75" x14ac:dyDescent="0.25">
      <c r="B41" s="66">
        <v>1</v>
      </c>
      <c r="C41" s="70" t="s">
        <v>263</v>
      </c>
      <c r="K41" s="212">
        <v>43278000.259999998</v>
      </c>
    </row>
    <row r="42" spans="1:12" ht="15.75" x14ac:dyDescent="0.25">
      <c r="C42" s="98"/>
      <c r="K42" s="217">
        <f>I44+H87+I132+I169+J205+I224+I233+I234+I236+I238</f>
        <v>43278000.262000002</v>
      </c>
    </row>
    <row r="43" spans="1:12" x14ac:dyDescent="0.2">
      <c r="A43" s="73" t="s">
        <v>265</v>
      </c>
      <c r="B43" s="281" t="s">
        <v>307</v>
      </c>
      <c r="C43" s="281"/>
      <c r="D43" s="281"/>
      <c r="E43" s="281"/>
      <c r="F43" s="281"/>
      <c r="G43" s="281"/>
      <c r="H43" s="281"/>
      <c r="I43" s="99" t="s">
        <v>308</v>
      </c>
      <c r="J43" s="100"/>
      <c r="K43" s="217">
        <f>K41-I44-J85-I132-I169-J205-J193-I224-I233-I234-I236-J82-I238</f>
        <v>-2.0000040531158447E-3</v>
      </c>
    </row>
    <row r="44" spans="1:12" ht="33.75" customHeight="1" x14ac:dyDescent="0.3">
      <c r="A44" s="73"/>
      <c r="B44" s="282" t="s">
        <v>403</v>
      </c>
      <c r="C44" s="283"/>
      <c r="D44" s="283"/>
      <c r="E44" s="283"/>
      <c r="F44" s="283"/>
      <c r="G44" s="283"/>
      <c r="H44" s="284"/>
      <c r="I44" s="101">
        <f>27217000+1134100+292159.26</f>
        <v>28643259.260000002</v>
      </c>
      <c r="J44" s="102"/>
      <c r="K44" s="103">
        <f>I44+H87+I132+I169+J205+I224+I233</f>
        <v>43208000.262000002</v>
      </c>
      <c r="L44" s="104"/>
    </row>
    <row r="45" spans="1:12" ht="15.75" x14ac:dyDescent="0.25">
      <c r="A45" s="75"/>
      <c r="B45" s="285" t="s">
        <v>268</v>
      </c>
      <c r="C45" s="286"/>
      <c r="D45" s="286"/>
      <c r="E45" s="286"/>
      <c r="F45" s="286"/>
      <c r="G45" s="286"/>
      <c r="H45" s="286"/>
      <c r="I45" s="105">
        <f>I44/1.302</f>
        <v>21999431.075268816</v>
      </c>
      <c r="J45" s="106"/>
    </row>
    <row r="46" spans="1:12" x14ac:dyDescent="0.2">
      <c r="A46" s="77">
        <v>1</v>
      </c>
      <c r="B46" s="287" t="s">
        <v>269</v>
      </c>
      <c r="C46" s="287"/>
      <c r="D46" s="287"/>
      <c r="E46" s="287"/>
      <c r="F46" s="287"/>
      <c r="G46" s="287"/>
      <c r="H46" s="287"/>
      <c r="I46" s="107"/>
      <c r="J46" s="108"/>
    </row>
    <row r="47" spans="1:12" ht="25.9" customHeight="1" x14ac:dyDescent="0.25">
      <c r="A47" s="77" t="s">
        <v>270</v>
      </c>
      <c r="B47" s="280" t="s">
        <v>271</v>
      </c>
      <c r="C47" s="280"/>
      <c r="D47" s="280"/>
      <c r="E47" s="280"/>
      <c r="F47" s="280"/>
      <c r="G47" s="280"/>
      <c r="H47" s="280"/>
      <c r="I47" s="105">
        <f>I45*22%</f>
        <v>4839874.8365591392</v>
      </c>
      <c r="J47" s="109"/>
      <c r="K47" s="79"/>
    </row>
    <row r="48" spans="1:12" ht="15.75" x14ac:dyDescent="0.25">
      <c r="A48" s="77" t="s">
        <v>272</v>
      </c>
      <c r="B48" s="287" t="s">
        <v>273</v>
      </c>
      <c r="C48" s="287"/>
      <c r="D48" s="287"/>
      <c r="E48" s="287"/>
      <c r="F48" s="287"/>
      <c r="G48" s="287"/>
      <c r="H48" s="287"/>
      <c r="I48" s="110"/>
      <c r="J48" s="111"/>
      <c r="K48" s="81"/>
    </row>
    <row r="49" spans="1:24" ht="24" customHeight="1" x14ac:dyDescent="0.25">
      <c r="A49" s="77" t="s">
        <v>274</v>
      </c>
      <c r="B49" s="280" t="s">
        <v>275</v>
      </c>
      <c r="C49" s="280"/>
      <c r="D49" s="280"/>
      <c r="E49" s="280"/>
      <c r="F49" s="280"/>
      <c r="G49" s="280"/>
      <c r="H49" s="280"/>
      <c r="I49" s="110"/>
      <c r="J49" s="111"/>
      <c r="K49" s="81"/>
    </row>
    <row r="50" spans="1:24" ht="15.75" x14ac:dyDescent="0.25">
      <c r="A50" s="77">
        <v>2</v>
      </c>
      <c r="B50" s="287" t="s">
        <v>276</v>
      </c>
      <c r="C50" s="287"/>
      <c r="D50" s="287"/>
      <c r="E50" s="287"/>
      <c r="F50" s="287"/>
      <c r="G50" s="287"/>
      <c r="H50" s="287"/>
      <c r="I50" s="110"/>
      <c r="J50" s="111"/>
      <c r="K50" s="81"/>
    </row>
    <row r="51" spans="1:24" ht="34.9" customHeight="1" x14ac:dyDescent="0.25">
      <c r="A51" s="77" t="s">
        <v>277</v>
      </c>
      <c r="B51" s="280" t="s">
        <v>278</v>
      </c>
      <c r="C51" s="280"/>
      <c r="D51" s="280"/>
      <c r="E51" s="280"/>
      <c r="F51" s="280"/>
      <c r="G51" s="280"/>
      <c r="H51" s="280"/>
      <c r="I51" s="110">
        <f>I45*2.9%</f>
        <v>637983.50118279562</v>
      </c>
      <c r="J51" s="111"/>
      <c r="K51" s="79"/>
    </row>
    <row r="52" spans="1:24" ht="15.75" x14ac:dyDescent="0.25">
      <c r="A52" s="77" t="s">
        <v>279</v>
      </c>
      <c r="B52" s="287" t="s">
        <v>280</v>
      </c>
      <c r="C52" s="287"/>
      <c r="D52" s="287"/>
      <c r="E52" s="287"/>
      <c r="F52" s="287"/>
      <c r="G52" s="287"/>
      <c r="H52" s="287"/>
      <c r="I52" s="110"/>
      <c r="J52" s="111"/>
      <c r="K52" s="81"/>
    </row>
    <row r="53" spans="1:24" ht="27" customHeight="1" x14ac:dyDescent="0.25">
      <c r="A53" s="82" t="s">
        <v>281</v>
      </c>
      <c r="B53" s="280" t="s">
        <v>282</v>
      </c>
      <c r="C53" s="280"/>
      <c r="D53" s="280"/>
      <c r="E53" s="280"/>
      <c r="F53" s="280"/>
      <c r="G53" s="280"/>
      <c r="H53" s="280"/>
      <c r="I53" s="110">
        <f>I45*0.2%</f>
        <v>43998.862150537636</v>
      </c>
      <c r="J53" s="111"/>
      <c r="K53" s="79"/>
    </row>
    <row r="54" spans="1:24" ht="22.9" customHeight="1" x14ac:dyDescent="0.25">
      <c r="A54" s="77" t="s">
        <v>283</v>
      </c>
      <c r="B54" s="280" t="s">
        <v>284</v>
      </c>
      <c r="C54" s="280"/>
      <c r="D54" s="280"/>
      <c r="E54" s="280"/>
      <c r="F54" s="280"/>
      <c r="G54" s="280"/>
      <c r="H54" s="280"/>
      <c r="I54" s="110"/>
      <c r="J54" s="111"/>
      <c r="K54" s="81"/>
    </row>
    <row r="55" spans="1:24" ht="25.15" customHeight="1" x14ac:dyDescent="0.25">
      <c r="A55" s="77" t="s">
        <v>285</v>
      </c>
      <c r="B55" s="280" t="s">
        <v>286</v>
      </c>
      <c r="C55" s="280"/>
      <c r="D55" s="280"/>
      <c r="E55" s="280"/>
      <c r="F55" s="280"/>
      <c r="G55" s="280"/>
      <c r="H55" s="280"/>
      <c r="I55" s="110"/>
      <c r="J55" s="111"/>
      <c r="K55" s="81"/>
    </row>
    <row r="56" spans="1:24" ht="24.6" customHeight="1" x14ac:dyDescent="0.25">
      <c r="A56" s="77">
        <v>3</v>
      </c>
      <c r="B56" s="280" t="s">
        <v>287</v>
      </c>
      <c r="C56" s="280"/>
      <c r="D56" s="280"/>
      <c r="E56" s="280"/>
      <c r="F56" s="280"/>
      <c r="G56" s="280"/>
      <c r="H56" s="280"/>
      <c r="I56" s="110">
        <f>I45*5.1%</f>
        <v>1121970.9848387095</v>
      </c>
      <c r="J56" s="111"/>
      <c r="K56" s="79"/>
    </row>
    <row r="57" spans="1:24" ht="15.75" x14ac:dyDescent="0.25">
      <c r="A57" s="77"/>
      <c r="B57" s="288" t="s">
        <v>288</v>
      </c>
      <c r="C57" s="288"/>
      <c r="D57" s="288"/>
      <c r="E57" s="288"/>
      <c r="F57" s="288"/>
      <c r="G57" s="288"/>
      <c r="H57" s="288"/>
      <c r="I57" s="112">
        <f>SUM(I47:I56)</f>
        <v>6643828.1847311817</v>
      </c>
      <c r="J57" s="111"/>
      <c r="K57" s="84"/>
      <c r="O57" s="113"/>
      <c r="P57" s="433"/>
      <c r="Q57" s="433"/>
      <c r="R57" s="433"/>
      <c r="S57" s="433"/>
      <c r="T57" s="433"/>
      <c r="U57" s="113"/>
      <c r="V57" s="433"/>
      <c r="W57" s="433"/>
      <c r="X57" s="433"/>
    </row>
    <row r="58" spans="1:24" ht="12.75" customHeight="1" x14ac:dyDescent="0.2">
      <c r="B58" s="289"/>
      <c r="C58" s="289"/>
      <c r="D58" s="289"/>
      <c r="E58" s="289"/>
      <c r="F58" s="289"/>
      <c r="G58" s="289"/>
      <c r="H58" s="289"/>
      <c r="K58" s="84"/>
      <c r="O58" s="114"/>
      <c r="P58" s="434"/>
      <c r="Q58" s="434"/>
      <c r="R58" s="434"/>
      <c r="S58" s="434"/>
      <c r="T58" s="434"/>
      <c r="U58" s="115"/>
      <c r="V58" s="435"/>
      <c r="W58" s="435"/>
      <c r="X58" s="435"/>
    </row>
    <row r="59" spans="1:24" s="71" customFormat="1" hidden="1" x14ac:dyDescent="0.2">
      <c r="B59" s="71" t="s">
        <v>289</v>
      </c>
      <c r="E59" s="72"/>
      <c r="K59" s="86"/>
      <c r="O59" s="116"/>
      <c r="P59" s="442"/>
      <c r="Q59" s="442"/>
      <c r="R59" s="442"/>
      <c r="S59" s="443"/>
      <c r="T59" s="443"/>
      <c r="U59" s="117"/>
      <c r="V59" s="444"/>
      <c r="W59" s="444"/>
      <c r="X59" s="444"/>
    </row>
    <row r="60" spans="1:24" hidden="1" x14ac:dyDescent="0.2">
      <c r="K60" s="84"/>
      <c r="O60" s="118"/>
      <c r="P60" s="439"/>
      <c r="Q60" s="439"/>
      <c r="R60" s="439"/>
      <c r="S60" s="440"/>
      <c r="T60" s="440"/>
      <c r="U60" s="119"/>
      <c r="V60" s="441"/>
      <c r="W60" s="441"/>
      <c r="X60" s="441"/>
    </row>
    <row r="61" spans="1:24" hidden="1" x14ac:dyDescent="0.2">
      <c r="A61" s="68" t="s">
        <v>309</v>
      </c>
      <c r="K61" s="84"/>
      <c r="O61" s="118"/>
      <c r="P61" s="436"/>
      <c r="Q61" s="436"/>
      <c r="R61" s="436"/>
      <c r="S61" s="437"/>
      <c r="T61" s="437"/>
      <c r="U61" s="120"/>
      <c r="V61" s="438"/>
      <c r="W61" s="438"/>
      <c r="X61" s="438"/>
    </row>
    <row r="62" spans="1:24" hidden="1" x14ac:dyDescent="0.2">
      <c r="A62" s="68" t="s">
        <v>310</v>
      </c>
      <c r="K62" s="84"/>
      <c r="O62" s="118"/>
      <c r="P62" s="439"/>
      <c r="Q62" s="439"/>
      <c r="R62" s="439"/>
      <c r="S62" s="440"/>
      <c r="T62" s="440"/>
      <c r="U62" s="119"/>
      <c r="V62" s="441"/>
      <c r="W62" s="441"/>
      <c r="X62" s="441"/>
    </row>
    <row r="63" spans="1:24" hidden="1" x14ac:dyDescent="0.2">
      <c r="K63" s="84"/>
      <c r="O63" s="118"/>
      <c r="P63" s="439"/>
      <c r="Q63" s="439"/>
      <c r="R63" s="439"/>
      <c r="S63" s="445"/>
      <c r="T63" s="445"/>
      <c r="U63" s="119"/>
      <c r="V63" s="441"/>
      <c r="W63" s="441"/>
      <c r="X63" s="441"/>
    </row>
    <row r="64" spans="1:24" ht="37.9" hidden="1" customHeight="1" x14ac:dyDescent="0.2">
      <c r="A64" s="88" t="s">
        <v>265</v>
      </c>
      <c r="B64" s="281" t="s">
        <v>20</v>
      </c>
      <c r="C64" s="281"/>
      <c r="D64" s="281"/>
      <c r="E64" s="281" t="s">
        <v>290</v>
      </c>
      <c r="F64" s="281"/>
      <c r="G64" s="290" t="s">
        <v>291</v>
      </c>
      <c r="H64" s="290"/>
      <c r="I64" s="290" t="s">
        <v>311</v>
      </c>
      <c r="J64" s="290"/>
      <c r="K64" s="84"/>
      <c r="O64" s="121"/>
      <c r="P64" s="436"/>
      <c r="Q64" s="436"/>
      <c r="R64" s="436"/>
      <c r="S64" s="437"/>
      <c r="T64" s="437"/>
      <c r="U64" s="120"/>
      <c r="V64" s="438"/>
      <c r="W64" s="438"/>
      <c r="X64" s="438"/>
    </row>
    <row r="65" spans="1:24" hidden="1" x14ac:dyDescent="0.2">
      <c r="A65" s="75">
        <v>1</v>
      </c>
      <c r="B65" s="281">
        <v>2</v>
      </c>
      <c r="C65" s="281"/>
      <c r="D65" s="281"/>
      <c r="E65" s="281">
        <v>3</v>
      </c>
      <c r="F65" s="281"/>
      <c r="G65" s="290">
        <v>4</v>
      </c>
      <c r="H65" s="290"/>
      <c r="I65" s="290">
        <v>5</v>
      </c>
      <c r="J65" s="290"/>
      <c r="K65" s="84"/>
      <c r="O65" s="122"/>
      <c r="P65" s="122"/>
      <c r="Q65" s="122"/>
      <c r="R65" s="122"/>
      <c r="S65" s="123"/>
      <c r="T65" s="122"/>
      <c r="U65" s="122"/>
      <c r="V65" s="446"/>
      <c r="W65" s="446"/>
      <c r="X65" s="446"/>
    </row>
    <row r="66" spans="1:24" hidden="1" x14ac:dyDescent="0.2">
      <c r="A66" s="75"/>
      <c r="B66" s="291"/>
      <c r="C66" s="291"/>
      <c r="D66" s="291"/>
      <c r="E66" s="281"/>
      <c r="F66" s="281"/>
      <c r="G66" s="290"/>
      <c r="H66" s="290"/>
      <c r="I66" s="447">
        <f t="shared" ref="I66:I71" si="2">E66*G66</f>
        <v>0</v>
      </c>
      <c r="J66" s="447"/>
      <c r="K66" s="84"/>
    </row>
    <row r="67" spans="1:24" hidden="1" x14ac:dyDescent="0.2">
      <c r="A67" s="75"/>
      <c r="B67" s="291"/>
      <c r="C67" s="291"/>
      <c r="D67" s="291"/>
      <c r="E67" s="281"/>
      <c r="F67" s="281"/>
      <c r="G67" s="290"/>
      <c r="H67" s="290"/>
      <c r="I67" s="447">
        <f t="shared" si="2"/>
        <v>0</v>
      </c>
      <c r="J67" s="447"/>
      <c r="K67" s="84"/>
    </row>
    <row r="68" spans="1:24" hidden="1" x14ac:dyDescent="0.2">
      <c r="A68" s="75"/>
      <c r="B68" s="291"/>
      <c r="C68" s="291"/>
      <c r="D68" s="291"/>
      <c r="E68" s="281"/>
      <c r="F68" s="281"/>
      <c r="G68" s="290"/>
      <c r="H68" s="290"/>
      <c r="I68" s="447">
        <f t="shared" si="2"/>
        <v>0</v>
      </c>
      <c r="J68" s="447"/>
      <c r="K68" s="84"/>
    </row>
    <row r="69" spans="1:24" hidden="1" x14ac:dyDescent="0.2">
      <c r="A69" s="75"/>
      <c r="B69" s="291"/>
      <c r="C69" s="291"/>
      <c r="D69" s="291"/>
      <c r="E69" s="281"/>
      <c r="F69" s="281"/>
      <c r="G69" s="290"/>
      <c r="H69" s="290"/>
      <c r="I69" s="447">
        <f t="shared" si="2"/>
        <v>0</v>
      </c>
      <c r="J69" s="447"/>
      <c r="K69" s="84"/>
    </row>
    <row r="70" spans="1:24" hidden="1" x14ac:dyDescent="0.2">
      <c r="A70" s="75"/>
      <c r="B70" s="291"/>
      <c r="C70" s="291"/>
      <c r="D70" s="291"/>
      <c r="E70" s="281"/>
      <c r="F70" s="281"/>
      <c r="G70" s="290"/>
      <c r="H70" s="290"/>
      <c r="I70" s="447">
        <f t="shared" si="2"/>
        <v>0</v>
      </c>
      <c r="J70" s="447"/>
      <c r="K70" s="84"/>
    </row>
    <row r="71" spans="1:24" hidden="1" x14ac:dyDescent="0.2">
      <c r="A71" s="75"/>
      <c r="B71" s="291"/>
      <c r="C71" s="291"/>
      <c r="D71" s="291"/>
      <c r="E71" s="281"/>
      <c r="F71" s="281"/>
      <c r="G71" s="290"/>
      <c r="H71" s="290"/>
      <c r="I71" s="447">
        <f t="shared" si="2"/>
        <v>0</v>
      </c>
      <c r="J71" s="447"/>
      <c r="K71" s="84"/>
    </row>
    <row r="72" spans="1:24" hidden="1" x14ac:dyDescent="0.2">
      <c r="A72" s="75"/>
      <c r="B72" s="281" t="s">
        <v>288</v>
      </c>
      <c r="C72" s="281"/>
      <c r="D72" s="281"/>
      <c r="E72" s="281" t="s">
        <v>35</v>
      </c>
      <c r="F72" s="281"/>
      <c r="G72" s="290" t="s">
        <v>35</v>
      </c>
      <c r="H72" s="290"/>
      <c r="I72" s="447">
        <f>SUM(I66:J71)</f>
        <v>0</v>
      </c>
      <c r="J72" s="290"/>
      <c r="K72" s="84"/>
    </row>
    <row r="73" spans="1:24" hidden="1" x14ac:dyDescent="0.2">
      <c r="K73" s="84"/>
    </row>
    <row r="74" spans="1:24" x14ac:dyDescent="0.2">
      <c r="J74" s="104"/>
      <c r="K74" s="84"/>
    </row>
    <row r="75" spans="1:24" s="71" customFormat="1" ht="15.75" x14ac:dyDescent="0.25">
      <c r="B75" s="70" t="s">
        <v>312</v>
      </c>
      <c r="E75" s="72"/>
      <c r="K75" s="124"/>
    </row>
    <row r="76" spans="1:24" x14ac:dyDescent="0.2">
      <c r="K76" s="104"/>
    </row>
    <row r="77" spans="1:24" x14ac:dyDescent="0.2">
      <c r="A77" s="68" t="s">
        <v>313</v>
      </c>
      <c r="E77" s="87">
        <v>851</v>
      </c>
    </row>
    <row r="78" spans="1:24" x14ac:dyDescent="0.2">
      <c r="A78" s="68" t="s">
        <v>310</v>
      </c>
      <c r="E78" s="87" t="s">
        <v>314</v>
      </c>
    </row>
    <row r="80" spans="1:24" ht="52.9" customHeight="1" x14ac:dyDescent="0.2">
      <c r="A80" s="125" t="s">
        <v>92</v>
      </c>
      <c r="B80" s="448" t="s">
        <v>296</v>
      </c>
      <c r="C80" s="448"/>
      <c r="D80" s="448"/>
      <c r="E80" s="448" t="s">
        <v>315</v>
      </c>
      <c r="F80" s="448"/>
      <c r="G80" s="125" t="s">
        <v>316</v>
      </c>
      <c r="H80" s="448" t="s">
        <v>317</v>
      </c>
      <c r="I80" s="448"/>
      <c r="J80" s="448"/>
    </row>
    <row r="81" spans="1:15" s="128" customFormat="1" ht="8.4499999999999993" customHeight="1" x14ac:dyDescent="0.2">
      <c r="A81" s="126">
        <v>1</v>
      </c>
      <c r="B81" s="449">
        <v>2</v>
      </c>
      <c r="C81" s="449"/>
      <c r="D81" s="449"/>
      <c r="E81" s="449">
        <v>3</v>
      </c>
      <c r="F81" s="449"/>
      <c r="G81" s="127">
        <v>4</v>
      </c>
      <c r="H81" s="450">
        <v>5</v>
      </c>
      <c r="I81" s="450"/>
      <c r="J81" s="450"/>
    </row>
    <row r="82" spans="1:15" ht="12" customHeight="1" x14ac:dyDescent="0.2">
      <c r="A82" s="118">
        <v>1</v>
      </c>
      <c r="B82" s="439" t="s">
        <v>318</v>
      </c>
      <c r="C82" s="439"/>
      <c r="D82" s="439"/>
      <c r="E82" s="440">
        <v>3609909.09</v>
      </c>
      <c r="F82" s="440"/>
      <c r="G82" s="129">
        <v>1.1000000000000001</v>
      </c>
      <c r="H82" s="129"/>
      <c r="I82" s="130"/>
      <c r="J82" s="131"/>
      <c r="K82" s="187">
        <v>39709</v>
      </c>
      <c r="L82" s="217">
        <f>K82/G82*100</f>
        <v>3609909.0909090904</v>
      </c>
    </row>
    <row r="83" spans="1:15" ht="12" hidden="1" customHeight="1" x14ac:dyDescent="0.2">
      <c r="A83" s="118"/>
      <c r="B83" s="439" t="s">
        <v>318</v>
      </c>
      <c r="C83" s="439"/>
      <c r="D83" s="439"/>
      <c r="E83" s="440"/>
      <c r="F83" s="440"/>
      <c r="G83" s="119">
        <v>2.2000000000000002</v>
      </c>
      <c r="H83" s="451">
        <f>ROUND(E83*2.2%,0)</f>
        <v>0</v>
      </c>
      <c r="I83" s="451"/>
      <c r="J83" s="451"/>
      <c r="K83" s="187"/>
      <c r="L83" s="217">
        <f t="shared" ref="L83:L85" si="3">K83/G83*100</f>
        <v>0</v>
      </c>
    </row>
    <row r="84" spans="1:15" hidden="1" x14ac:dyDescent="0.2">
      <c r="A84" s="118"/>
      <c r="B84" s="436" t="s">
        <v>319</v>
      </c>
      <c r="C84" s="436"/>
      <c r="D84" s="436"/>
      <c r="E84" s="437" t="s">
        <v>35</v>
      </c>
      <c r="F84" s="437"/>
      <c r="G84" s="132" t="s">
        <v>35</v>
      </c>
      <c r="H84" s="133"/>
      <c r="I84" s="134"/>
      <c r="J84" s="135"/>
      <c r="K84" s="187"/>
      <c r="L84" s="217" t="e">
        <f t="shared" si="3"/>
        <v>#VALUE!</v>
      </c>
    </row>
    <row r="85" spans="1:15" ht="12" customHeight="1" x14ac:dyDescent="0.2">
      <c r="A85" s="118">
        <v>2</v>
      </c>
      <c r="B85" s="439" t="s">
        <v>320</v>
      </c>
      <c r="C85" s="439"/>
      <c r="D85" s="439"/>
      <c r="E85" s="440">
        <v>26395600</v>
      </c>
      <c r="F85" s="440"/>
      <c r="G85" s="129">
        <v>1.5</v>
      </c>
      <c r="H85" s="129"/>
      <c r="I85" s="130"/>
      <c r="J85" s="131">
        <v>263314</v>
      </c>
      <c r="K85" s="187">
        <v>395934</v>
      </c>
      <c r="L85" s="217">
        <f t="shared" si="3"/>
        <v>26395600</v>
      </c>
      <c r="O85" s="187"/>
    </row>
    <row r="86" spans="1:15" hidden="1" x14ac:dyDescent="0.2">
      <c r="A86" s="118"/>
      <c r="B86" s="439"/>
      <c r="C86" s="439"/>
      <c r="D86" s="439"/>
      <c r="E86" s="445"/>
      <c r="F86" s="445"/>
      <c r="G86" s="119"/>
      <c r="H86" s="444"/>
      <c r="I86" s="444"/>
      <c r="J86" s="444"/>
    </row>
    <row r="87" spans="1:15" x14ac:dyDescent="0.2">
      <c r="A87" s="121"/>
      <c r="B87" s="436" t="s">
        <v>319</v>
      </c>
      <c r="C87" s="436"/>
      <c r="D87" s="436"/>
      <c r="E87" s="437" t="s">
        <v>35</v>
      </c>
      <c r="F87" s="437"/>
      <c r="G87" s="120" t="s">
        <v>35</v>
      </c>
      <c r="H87" s="438">
        <f>J82+J85</f>
        <v>263314</v>
      </c>
      <c r="I87" s="438"/>
      <c r="J87" s="438"/>
    </row>
    <row r="89" spans="1:15" ht="12" customHeight="1" x14ac:dyDescent="0.25">
      <c r="K89" s="136"/>
    </row>
    <row r="90" spans="1:15" s="71" customFormat="1" hidden="1" x14ac:dyDescent="0.2">
      <c r="B90" s="71" t="s">
        <v>321</v>
      </c>
      <c r="E90" s="72"/>
    </row>
    <row r="91" spans="1:15" hidden="1" x14ac:dyDescent="0.2"/>
    <row r="92" spans="1:15" hidden="1" x14ac:dyDescent="0.2">
      <c r="A92" s="68" t="s">
        <v>313</v>
      </c>
    </row>
    <row r="93" spans="1:15" hidden="1" x14ac:dyDescent="0.2">
      <c r="A93" s="68" t="s">
        <v>310</v>
      </c>
    </row>
    <row r="94" spans="1:15" hidden="1" x14ac:dyDescent="0.2"/>
    <row r="95" spans="1:15" ht="24.6" hidden="1" customHeight="1" x14ac:dyDescent="0.2">
      <c r="A95" s="88" t="s">
        <v>265</v>
      </c>
      <c r="B95" s="281" t="s">
        <v>20</v>
      </c>
      <c r="C95" s="281"/>
      <c r="D95" s="281"/>
      <c r="E95" s="281" t="s">
        <v>322</v>
      </c>
      <c r="F95" s="281"/>
      <c r="G95" s="281" t="s">
        <v>291</v>
      </c>
      <c r="H95" s="281"/>
      <c r="I95" s="281" t="s">
        <v>323</v>
      </c>
      <c r="J95" s="453"/>
    </row>
    <row r="96" spans="1:15" hidden="1" x14ac:dyDescent="0.2">
      <c r="A96" s="75">
        <v>1</v>
      </c>
      <c r="B96" s="281">
        <v>2</v>
      </c>
      <c r="C96" s="281"/>
      <c r="D96" s="281"/>
      <c r="E96" s="281">
        <v>3</v>
      </c>
      <c r="F96" s="281"/>
      <c r="G96" s="290">
        <v>4</v>
      </c>
      <c r="H96" s="290"/>
      <c r="I96" s="290">
        <v>5</v>
      </c>
      <c r="J96" s="454"/>
    </row>
    <row r="97" spans="1:10" hidden="1" x14ac:dyDescent="0.2">
      <c r="A97" s="75"/>
      <c r="B97" s="291"/>
      <c r="C97" s="291"/>
      <c r="D97" s="291"/>
      <c r="E97" s="281"/>
      <c r="F97" s="281"/>
      <c r="G97" s="290"/>
      <c r="H97" s="290"/>
      <c r="I97" s="447">
        <f>E97:E97+G97</f>
        <v>0</v>
      </c>
      <c r="J97" s="452"/>
    </row>
    <row r="98" spans="1:10" hidden="1" x14ac:dyDescent="0.2">
      <c r="A98" s="75"/>
      <c r="B98" s="291"/>
      <c r="C98" s="291"/>
      <c r="D98" s="291"/>
      <c r="E98" s="281"/>
      <c r="F98" s="281"/>
      <c r="G98" s="290"/>
      <c r="H98" s="290"/>
      <c r="I98" s="447">
        <f t="shared" ref="I98:I102" si="4">E98:E98+G98</f>
        <v>0</v>
      </c>
      <c r="J98" s="452"/>
    </row>
    <row r="99" spans="1:10" hidden="1" x14ac:dyDescent="0.2">
      <c r="A99" s="75"/>
      <c r="B99" s="291"/>
      <c r="C99" s="291"/>
      <c r="D99" s="291"/>
      <c r="E99" s="281"/>
      <c r="F99" s="281"/>
      <c r="G99" s="290"/>
      <c r="H99" s="290"/>
      <c r="I99" s="447">
        <f t="shared" si="4"/>
        <v>0</v>
      </c>
      <c r="J99" s="452"/>
    </row>
    <row r="100" spans="1:10" hidden="1" x14ac:dyDescent="0.2">
      <c r="A100" s="75"/>
      <c r="B100" s="291"/>
      <c r="C100" s="291"/>
      <c r="D100" s="291"/>
      <c r="E100" s="281"/>
      <c r="F100" s="281"/>
      <c r="G100" s="290"/>
      <c r="H100" s="290"/>
      <c r="I100" s="447">
        <f t="shared" si="4"/>
        <v>0</v>
      </c>
      <c r="J100" s="452"/>
    </row>
    <row r="101" spans="1:10" hidden="1" x14ac:dyDescent="0.2">
      <c r="A101" s="75"/>
      <c r="B101" s="291"/>
      <c r="C101" s="291"/>
      <c r="D101" s="291"/>
      <c r="E101" s="281"/>
      <c r="F101" s="281"/>
      <c r="G101" s="290"/>
      <c r="H101" s="290"/>
      <c r="I101" s="447">
        <f t="shared" si="4"/>
        <v>0</v>
      </c>
      <c r="J101" s="452"/>
    </row>
    <row r="102" spans="1:10" hidden="1" x14ac:dyDescent="0.2">
      <c r="A102" s="75"/>
      <c r="B102" s="291"/>
      <c r="C102" s="291"/>
      <c r="D102" s="291"/>
      <c r="E102" s="281"/>
      <c r="F102" s="281"/>
      <c r="G102" s="290"/>
      <c r="H102" s="290"/>
      <c r="I102" s="447">
        <f t="shared" si="4"/>
        <v>0</v>
      </c>
      <c r="J102" s="452"/>
    </row>
    <row r="103" spans="1:10" hidden="1" x14ac:dyDescent="0.2">
      <c r="A103" s="75"/>
      <c r="B103" s="281" t="s">
        <v>288</v>
      </c>
      <c r="C103" s="281"/>
      <c r="D103" s="281"/>
      <c r="E103" s="281" t="s">
        <v>35</v>
      </c>
      <c r="F103" s="281"/>
      <c r="G103" s="290" t="s">
        <v>35</v>
      </c>
      <c r="H103" s="290"/>
      <c r="I103" s="447">
        <f>SUM(I97:J102)</f>
        <v>0</v>
      </c>
      <c r="J103" s="454"/>
    </row>
    <row r="104" spans="1:10" hidden="1" x14ac:dyDescent="0.2"/>
    <row r="105" spans="1:10" s="71" customFormat="1" hidden="1" x14ac:dyDescent="0.2">
      <c r="B105" s="71" t="s">
        <v>324</v>
      </c>
      <c r="E105" s="72"/>
    </row>
    <row r="106" spans="1:10" hidden="1" x14ac:dyDescent="0.2"/>
    <row r="107" spans="1:10" hidden="1" x14ac:dyDescent="0.2">
      <c r="A107" s="68" t="s">
        <v>313</v>
      </c>
      <c r="E107" s="87">
        <v>244</v>
      </c>
    </row>
    <row r="108" spans="1:10" hidden="1" x14ac:dyDescent="0.2">
      <c r="A108" s="68" t="s">
        <v>310</v>
      </c>
      <c r="E108" s="87" t="s">
        <v>325</v>
      </c>
    </row>
    <row r="109" spans="1:10" hidden="1" x14ac:dyDescent="0.2"/>
    <row r="110" spans="1:10" ht="23.45" hidden="1" customHeight="1" x14ac:dyDescent="0.2">
      <c r="A110" s="88" t="s">
        <v>265</v>
      </c>
      <c r="B110" s="281" t="s">
        <v>20</v>
      </c>
      <c r="C110" s="281"/>
      <c r="D110" s="281"/>
      <c r="E110" s="281" t="s">
        <v>322</v>
      </c>
      <c r="F110" s="281"/>
      <c r="G110" s="281" t="s">
        <v>291</v>
      </c>
      <c r="H110" s="281"/>
      <c r="I110" s="281" t="s">
        <v>323</v>
      </c>
      <c r="J110" s="453"/>
    </row>
    <row r="111" spans="1:10" hidden="1" x14ac:dyDescent="0.2">
      <c r="A111" s="75">
        <v>1</v>
      </c>
      <c r="B111" s="281">
        <v>2</v>
      </c>
      <c r="C111" s="281"/>
      <c r="D111" s="281"/>
      <c r="E111" s="281">
        <v>3</v>
      </c>
      <c r="F111" s="281"/>
      <c r="G111" s="290">
        <v>4</v>
      </c>
      <c r="H111" s="290"/>
      <c r="I111" s="290">
        <v>5</v>
      </c>
      <c r="J111" s="454"/>
    </row>
    <row r="112" spans="1:10" hidden="1" x14ac:dyDescent="0.2">
      <c r="A112" s="75"/>
      <c r="B112" s="291"/>
      <c r="C112" s="291"/>
      <c r="D112" s="291"/>
      <c r="E112" s="281"/>
      <c r="F112" s="281"/>
      <c r="G112" s="290"/>
      <c r="H112" s="290"/>
      <c r="I112" s="447">
        <f>E112:E112+G112</f>
        <v>0</v>
      </c>
      <c r="J112" s="452"/>
    </row>
    <row r="113" spans="1:10" hidden="1" x14ac:dyDescent="0.2">
      <c r="A113" s="75"/>
      <c r="B113" s="291"/>
      <c r="C113" s="291"/>
      <c r="D113" s="291"/>
      <c r="E113" s="281"/>
      <c r="F113" s="281"/>
      <c r="G113" s="290"/>
      <c r="H113" s="290"/>
      <c r="I113" s="447">
        <f t="shared" ref="I113:I117" si="5">E113:E113+G113</f>
        <v>0</v>
      </c>
      <c r="J113" s="452"/>
    </row>
    <row r="114" spans="1:10" hidden="1" x14ac:dyDescent="0.2">
      <c r="A114" s="75"/>
      <c r="B114" s="291"/>
      <c r="C114" s="291"/>
      <c r="D114" s="291"/>
      <c r="E114" s="281"/>
      <c r="F114" s="281"/>
      <c r="G114" s="290"/>
      <c r="H114" s="290"/>
      <c r="I114" s="447">
        <f t="shared" si="5"/>
        <v>0</v>
      </c>
      <c r="J114" s="452"/>
    </row>
    <row r="115" spans="1:10" hidden="1" x14ac:dyDescent="0.2">
      <c r="A115" s="75"/>
      <c r="B115" s="291"/>
      <c r="C115" s="291"/>
      <c r="D115" s="291"/>
      <c r="E115" s="281"/>
      <c r="F115" s="281"/>
      <c r="G115" s="290"/>
      <c r="H115" s="290"/>
      <c r="I115" s="447">
        <f t="shared" si="5"/>
        <v>0</v>
      </c>
      <c r="J115" s="452"/>
    </row>
    <row r="116" spans="1:10" hidden="1" x14ac:dyDescent="0.2">
      <c r="A116" s="75"/>
      <c r="B116" s="291"/>
      <c r="C116" s="291"/>
      <c r="D116" s="291"/>
      <c r="E116" s="281"/>
      <c r="F116" s="281"/>
      <c r="G116" s="290"/>
      <c r="H116" s="290"/>
      <c r="I116" s="447">
        <f t="shared" si="5"/>
        <v>0</v>
      </c>
      <c r="J116" s="452"/>
    </row>
    <row r="117" spans="1:10" hidden="1" x14ac:dyDescent="0.2">
      <c r="A117" s="75"/>
      <c r="B117" s="291"/>
      <c r="C117" s="291"/>
      <c r="D117" s="291"/>
      <c r="E117" s="281"/>
      <c r="F117" s="281"/>
      <c r="G117" s="290"/>
      <c r="H117" s="290"/>
      <c r="I117" s="447">
        <f t="shared" si="5"/>
        <v>0</v>
      </c>
      <c r="J117" s="452"/>
    </row>
    <row r="118" spans="1:10" hidden="1" x14ac:dyDescent="0.2">
      <c r="A118" s="75"/>
      <c r="B118" s="281" t="s">
        <v>288</v>
      </c>
      <c r="C118" s="281"/>
      <c r="D118" s="281"/>
      <c r="E118" s="281" t="s">
        <v>35</v>
      </c>
      <c r="F118" s="281"/>
      <c r="G118" s="290" t="s">
        <v>35</v>
      </c>
      <c r="H118" s="290"/>
      <c r="I118" s="447">
        <f>SUM(I112:J117)</f>
        <v>0</v>
      </c>
      <c r="J118" s="454"/>
    </row>
    <row r="119" spans="1:10" hidden="1" x14ac:dyDescent="0.2"/>
    <row r="120" spans="1:10" hidden="1" x14ac:dyDescent="0.2"/>
    <row r="121" spans="1:10" s="71" customFormat="1" ht="15.75" x14ac:dyDescent="0.25">
      <c r="B121" s="70" t="s">
        <v>326</v>
      </c>
      <c r="E121" s="72"/>
    </row>
    <row r="123" spans="1:10" x14ac:dyDescent="0.2">
      <c r="A123" s="68" t="s">
        <v>313</v>
      </c>
      <c r="E123" s="87">
        <v>244</v>
      </c>
    </row>
    <row r="124" spans="1:10" x14ac:dyDescent="0.2">
      <c r="A124" s="68" t="s">
        <v>310</v>
      </c>
      <c r="E124" s="87" t="s">
        <v>325</v>
      </c>
    </row>
    <row r="126" spans="1:10" x14ac:dyDescent="0.2">
      <c r="C126" s="68" t="s">
        <v>327</v>
      </c>
    </row>
    <row r="128" spans="1:10" ht="27" customHeight="1" x14ac:dyDescent="0.2">
      <c r="A128" s="137" t="s">
        <v>265</v>
      </c>
      <c r="B128" s="455" t="s">
        <v>296</v>
      </c>
      <c r="C128" s="455"/>
      <c r="D128" s="455" t="s">
        <v>328</v>
      </c>
      <c r="E128" s="455"/>
      <c r="F128" s="138" t="s">
        <v>329</v>
      </c>
      <c r="G128" s="456" t="s">
        <v>330</v>
      </c>
      <c r="H128" s="456"/>
      <c r="I128" s="455" t="s">
        <v>331</v>
      </c>
      <c r="J128" s="455"/>
    </row>
    <row r="129" spans="1:12" x14ac:dyDescent="0.2">
      <c r="A129" s="139">
        <v>1</v>
      </c>
      <c r="B129" s="457">
        <v>2</v>
      </c>
      <c r="C129" s="457"/>
      <c r="D129" s="457">
        <v>3</v>
      </c>
      <c r="E129" s="457"/>
      <c r="F129" s="139">
        <v>4</v>
      </c>
      <c r="G129" s="458">
        <v>5</v>
      </c>
      <c r="H129" s="458"/>
      <c r="I129" s="457">
        <v>6</v>
      </c>
      <c r="J129" s="457"/>
    </row>
    <row r="130" spans="1:12" x14ac:dyDescent="0.2">
      <c r="A130" s="140"/>
      <c r="B130" s="462" t="s">
        <v>332</v>
      </c>
      <c r="C130" s="462"/>
      <c r="D130" s="463">
        <v>1</v>
      </c>
      <c r="E130" s="463"/>
      <c r="F130" s="141">
        <v>12</v>
      </c>
      <c r="G130" s="460">
        <v>950</v>
      </c>
      <c r="H130" s="460"/>
      <c r="I130" s="459">
        <f>G130*F130</f>
        <v>11400</v>
      </c>
      <c r="J130" s="459"/>
      <c r="L130" s="187"/>
    </row>
    <row r="131" spans="1:12" x14ac:dyDescent="0.2">
      <c r="A131" s="140"/>
      <c r="B131" s="462" t="s">
        <v>333</v>
      </c>
      <c r="C131" s="462"/>
      <c r="D131" s="463">
        <v>1</v>
      </c>
      <c r="E131" s="463"/>
      <c r="F131" s="141">
        <v>12</v>
      </c>
      <c r="G131" s="460">
        <v>7000</v>
      </c>
      <c r="H131" s="460"/>
      <c r="I131" s="459">
        <f>F131*G131</f>
        <v>84000</v>
      </c>
      <c r="J131" s="459"/>
      <c r="L131" s="187"/>
    </row>
    <row r="132" spans="1:12" x14ac:dyDescent="0.2">
      <c r="A132" s="140"/>
      <c r="B132" s="455" t="s">
        <v>288</v>
      </c>
      <c r="C132" s="455"/>
      <c r="D132" s="459" t="s">
        <v>35</v>
      </c>
      <c r="E132" s="459"/>
      <c r="F132" s="142" t="s">
        <v>35</v>
      </c>
      <c r="G132" s="460" t="s">
        <v>35</v>
      </c>
      <c r="H132" s="460"/>
      <c r="I132" s="461">
        <f>SUM(I130:J131)</f>
        <v>95400</v>
      </c>
      <c r="J132" s="461"/>
      <c r="K132" s="104"/>
      <c r="L132" s="104"/>
    </row>
    <row r="135" spans="1:12" hidden="1" x14ac:dyDescent="0.2">
      <c r="A135" s="71"/>
      <c r="C135" s="68" t="s">
        <v>334</v>
      </c>
      <c r="D135" s="71"/>
      <c r="E135" s="72"/>
      <c r="F135" s="71"/>
      <c r="G135" s="71"/>
      <c r="H135" s="71"/>
      <c r="I135" s="71"/>
      <c r="J135" s="71"/>
    </row>
    <row r="136" spans="1:12" hidden="1" x14ac:dyDescent="0.2"/>
    <row r="137" spans="1:12" hidden="1" x14ac:dyDescent="0.2">
      <c r="A137" s="68" t="s">
        <v>313</v>
      </c>
      <c r="E137" s="87">
        <v>244</v>
      </c>
    </row>
    <row r="138" spans="1:12" hidden="1" x14ac:dyDescent="0.2">
      <c r="A138" s="68" t="s">
        <v>310</v>
      </c>
      <c r="E138" s="87" t="s">
        <v>325</v>
      </c>
    </row>
    <row r="139" spans="1:12" hidden="1" x14ac:dyDescent="0.2"/>
    <row r="140" spans="1:12" ht="24.6" hidden="1" customHeight="1" x14ac:dyDescent="0.2">
      <c r="A140" s="88" t="s">
        <v>265</v>
      </c>
      <c r="B140" s="281" t="s">
        <v>296</v>
      </c>
      <c r="C140" s="281"/>
      <c r="D140" s="281"/>
      <c r="E140" s="281" t="s">
        <v>335</v>
      </c>
      <c r="F140" s="281"/>
      <c r="G140" s="281" t="s">
        <v>336</v>
      </c>
      <c r="H140" s="281"/>
      <c r="I140" s="281" t="s">
        <v>337</v>
      </c>
      <c r="J140" s="281"/>
    </row>
    <row r="141" spans="1:12" hidden="1" x14ac:dyDescent="0.2">
      <c r="A141" s="143">
        <v>1</v>
      </c>
      <c r="B141" s="464">
        <v>2</v>
      </c>
      <c r="C141" s="464"/>
      <c r="D141" s="464"/>
      <c r="E141" s="464">
        <v>3</v>
      </c>
      <c r="F141" s="464"/>
      <c r="G141" s="465">
        <v>4</v>
      </c>
      <c r="H141" s="465"/>
      <c r="I141" s="465">
        <v>5</v>
      </c>
      <c r="J141" s="465"/>
    </row>
    <row r="142" spans="1:12" hidden="1" x14ac:dyDescent="0.2">
      <c r="A142" s="75"/>
      <c r="B142" s="291"/>
      <c r="C142" s="291"/>
      <c r="D142" s="291"/>
      <c r="E142" s="281"/>
      <c r="F142" s="281"/>
      <c r="G142" s="290"/>
      <c r="H142" s="290"/>
      <c r="I142" s="447">
        <f>E142:E142*G142</f>
        <v>0</v>
      </c>
      <c r="J142" s="447"/>
    </row>
    <row r="143" spans="1:12" hidden="1" x14ac:dyDescent="0.2">
      <c r="A143" s="75"/>
      <c r="B143" s="291"/>
      <c r="C143" s="291"/>
      <c r="D143" s="291"/>
      <c r="E143" s="281"/>
      <c r="F143" s="281"/>
      <c r="G143" s="290"/>
      <c r="H143" s="290"/>
      <c r="I143" s="447">
        <f t="shared" ref="I143:I147" si="6">E143:E143*G143</f>
        <v>0</v>
      </c>
      <c r="J143" s="447"/>
    </row>
    <row r="144" spans="1:12" hidden="1" x14ac:dyDescent="0.2">
      <c r="A144" s="75"/>
      <c r="B144" s="291"/>
      <c r="C144" s="291"/>
      <c r="D144" s="291"/>
      <c r="E144" s="281"/>
      <c r="F144" s="281"/>
      <c r="G144" s="290"/>
      <c r="H144" s="290"/>
      <c r="I144" s="447">
        <f t="shared" si="6"/>
        <v>0</v>
      </c>
      <c r="J144" s="447"/>
    </row>
    <row r="145" spans="1:28" hidden="1" x14ac:dyDescent="0.2">
      <c r="A145" s="75"/>
      <c r="B145" s="291"/>
      <c r="C145" s="291"/>
      <c r="D145" s="291"/>
      <c r="E145" s="281"/>
      <c r="F145" s="281"/>
      <c r="G145" s="290"/>
      <c r="H145" s="290"/>
      <c r="I145" s="447">
        <f t="shared" si="6"/>
        <v>0</v>
      </c>
      <c r="J145" s="447"/>
    </row>
    <row r="146" spans="1:28" hidden="1" x14ac:dyDescent="0.2">
      <c r="A146" s="75"/>
      <c r="B146" s="291"/>
      <c r="C146" s="291"/>
      <c r="D146" s="291"/>
      <c r="E146" s="281"/>
      <c r="F146" s="281"/>
      <c r="G146" s="290"/>
      <c r="H146" s="290"/>
      <c r="I146" s="447">
        <f t="shared" si="6"/>
        <v>0</v>
      </c>
      <c r="J146" s="447"/>
    </row>
    <row r="147" spans="1:28" hidden="1" x14ac:dyDescent="0.2">
      <c r="A147" s="75"/>
      <c r="B147" s="291"/>
      <c r="C147" s="291"/>
      <c r="D147" s="291"/>
      <c r="E147" s="281"/>
      <c r="F147" s="281"/>
      <c r="G147" s="290"/>
      <c r="H147" s="290"/>
      <c r="I147" s="447">
        <f t="shared" si="6"/>
        <v>0</v>
      </c>
      <c r="J147" s="447"/>
    </row>
    <row r="148" spans="1:28" hidden="1" x14ac:dyDescent="0.2">
      <c r="A148" s="75"/>
      <c r="B148" s="281" t="s">
        <v>288</v>
      </c>
      <c r="C148" s="281"/>
      <c r="D148" s="281"/>
      <c r="E148" s="281" t="s">
        <v>35</v>
      </c>
      <c r="F148" s="281"/>
      <c r="G148" s="290" t="s">
        <v>35</v>
      </c>
      <c r="H148" s="290"/>
      <c r="I148" s="447">
        <f>SUM(I142:J147)</f>
        <v>0</v>
      </c>
      <c r="J148" s="290"/>
    </row>
    <row r="149" spans="1:28" hidden="1" x14ac:dyDescent="0.2"/>
    <row r="150" spans="1:28" hidden="1" x14ac:dyDescent="0.2">
      <c r="B150" s="68" t="s">
        <v>302</v>
      </c>
    </row>
    <row r="151" spans="1:28" hidden="1" x14ac:dyDescent="0.2"/>
    <row r="152" spans="1:28" x14ac:dyDescent="0.2">
      <c r="C152" s="71" t="s">
        <v>338</v>
      </c>
    </row>
    <row r="154" spans="1:28" ht="34.9" customHeight="1" x14ac:dyDescent="0.2">
      <c r="A154" s="144" t="s">
        <v>265</v>
      </c>
      <c r="B154" s="281" t="s">
        <v>20</v>
      </c>
      <c r="C154" s="281"/>
      <c r="D154" s="281" t="s">
        <v>339</v>
      </c>
      <c r="E154" s="281"/>
      <c r="F154" s="89" t="s">
        <v>340</v>
      </c>
      <c r="G154" s="290" t="s">
        <v>341</v>
      </c>
      <c r="H154" s="290"/>
      <c r="I154" s="281" t="s">
        <v>342</v>
      </c>
      <c r="J154" s="281"/>
      <c r="K154" s="145">
        <v>3491900</v>
      </c>
      <c r="L154" s="145">
        <f>K154-I156-I158-I160-I161-I163-I165-I167</f>
        <v>-2.0000000222353265E-3</v>
      </c>
      <c r="M154" s="145"/>
      <c r="Y154" s="217">
        <f>K154+I168</f>
        <v>3601227</v>
      </c>
      <c r="Z154" s="217">
        <f>Y154-I169</f>
        <v>-2.0000003278255463E-3</v>
      </c>
    </row>
    <row r="155" spans="1:28" s="147" customFormat="1" ht="9.6" customHeight="1" x14ac:dyDescent="0.2">
      <c r="A155" s="146">
        <v>1</v>
      </c>
      <c r="B155" s="464">
        <v>2</v>
      </c>
      <c r="C155" s="464"/>
      <c r="D155" s="464">
        <v>3</v>
      </c>
      <c r="E155" s="464"/>
      <c r="F155" s="146">
        <v>4</v>
      </c>
      <c r="G155" s="465">
        <v>5</v>
      </c>
      <c r="H155" s="465"/>
      <c r="I155" s="464">
        <v>6</v>
      </c>
      <c r="J155" s="464"/>
      <c r="L155" s="184"/>
    </row>
    <row r="156" spans="1:28" ht="19.5" customHeight="1" x14ac:dyDescent="0.25">
      <c r="A156" s="77">
        <v>1</v>
      </c>
      <c r="B156" s="291" t="s">
        <v>343</v>
      </c>
      <c r="C156" s="291"/>
      <c r="D156" s="459">
        <v>744.14</v>
      </c>
      <c r="E156" s="459"/>
      <c r="F156" s="142">
        <v>2751.82</v>
      </c>
      <c r="G156" s="460">
        <v>1</v>
      </c>
      <c r="H156" s="460"/>
      <c r="I156" s="459">
        <f>D156*F156-0.14</f>
        <v>2047739.1948000002</v>
      </c>
      <c r="J156" s="459"/>
      <c r="K156" s="242"/>
      <c r="L156" s="255"/>
      <c r="M156" s="243"/>
      <c r="N156" s="243"/>
      <c r="O156" s="244"/>
      <c r="P156" s="245"/>
      <c r="Q156" s="244"/>
      <c r="R156" s="244"/>
      <c r="S156" s="244"/>
      <c r="T156" s="244"/>
      <c r="U156" s="244"/>
      <c r="V156" s="244"/>
      <c r="W156" s="246"/>
      <c r="X156" s="246"/>
      <c r="Y156" s="247"/>
      <c r="Z156" s="247"/>
      <c r="AA156" s="246"/>
      <c r="AB156" s="246"/>
    </row>
    <row r="157" spans="1:28" ht="19.5" customHeight="1" x14ac:dyDescent="0.25">
      <c r="A157" s="77"/>
      <c r="B157" s="291" t="s">
        <v>485</v>
      </c>
      <c r="C157" s="291"/>
      <c r="D157" s="459"/>
      <c r="E157" s="459"/>
      <c r="F157" s="142"/>
      <c r="G157" s="460">
        <v>1</v>
      </c>
      <c r="H157" s="460"/>
      <c r="I157" s="459">
        <f t="shared" ref="I157:I167" si="7">D157*F157</f>
        <v>0</v>
      </c>
      <c r="J157" s="459"/>
      <c r="K157" s="242"/>
      <c r="L157" s="255"/>
      <c r="M157" s="243"/>
      <c r="N157" s="243"/>
      <c r="O157" s="244"/>
      <c r="P157" s="245"/>
      <c r="Q157" s="244"/>
      <c r="R157" s="244"/>
      <c r="S157" s="244"/>
      <c r="T157" s="244"/>
      <c r="U157" s="244"/>
      <c r="V157" s="244"/>
      <c r="W157" s="246"/>
      <c r="X157" s="246"/>
      <c r="Y157" s="247"/>
      <c r="Z157" s="247"/>
      <c r="AA157" s="246"/>
      <c r="AB157" s="246"/>
    </row>
    <row r="158" spans="1:28" ht="24" customHeight="1" x14ac:dyDescent="0.25">
      <c r="A158" s="77">
        <v>2</v>
      </c>
      <c r="B158" s="291" t="s">
        <v>344</v>
      </c>
      <c r="C158" s="291"/>
      <c r="D158" s="459">
        <v>1883.34</v>
      </c>
      <c r="E158" s="459"/>
      <c r="F158" s="149">
        <v>47.56</v>
      </c>
      <c r="G158" s="460">
        <v>1</v>
      </c>
      <c r="H158" s="460"/>
      <c r="I158" s="459">
        <f>D158*F158-9.27</f>
        <v>89562.380399999995</v>
      </c>
      <c r="J158" s="459"/>
      <c r="K158" s="248"/>
      <c r="L158" s="255"/>
      <c r="M158" s="249"/>
      <c r="N158" s="249"/>
      <c r="O158" s="246"/>
      <c r="P158" s="245"/>
      <c r="Q158" s="246"/>
      <c r="R158" s="246"/>
      <c r="S158" s="246"/>
      <c r="T158" s="246"/>
      <c r="U158" s="246"/>
      <c r="V158" s="244"/>
      <c r="W158" s="246"/>
      <c r="X158" s="246"/>
      <c r="Y158" s="246"/>
      <c r="Z158" s="246"/>
      <c r="AA158" s="246"/>
      <c r="AB158" s="245"/>
    </row>
    <row r="159" spans="1:28" ht="24" customHeight="1" x14ac:dyDescent="0.25">
      <c r="A159" s="77"/>
      <c r="B159" s="291" t="s">
        <v>486</v>
      </c>
      <c r="C159" s="291"/>
      <c r="D159" s="459"/>
      <c r="E159" s="459"/>
      <c r="F159" s="142"/>
      <c r="G159" s="460">
        <v>1</v>
      </c>
      <c r="H159" s="460"/>
      <c r="I159" s="459">
        <f t="shared" si="7"/>
        <v>0</v>
      </c>
      <c r="J159" s="459"/>
      <c r="K159" s="248"/>
      <c r="L159" s="255"/>
      <c r="M159" s="249"/>
      <c r="N159" s="249"/>
      <c r="O159" s="246"/>
      <c r="P159" s="245"/>
      <c r="Q159" s="246"/>
      <c r="R159" s="246"/>
      <c r="S159" s="246"/>
      <c r="T159" s="246"/>
      <c r="U159" s="246"/>
      <c r="V159" s="244"/>
      <c r="W159" s="246"/>
      <c r="X159" s="246"/>
      <c r="Y159" s="246"/>
      <c r="Z159" s="246"/>
      <c r="AA159" s="246"/>
      <c r="AB159" s="245"/>
    </row>
    <row r="160" spans="1:28" ht="15" x14ac:dyDescent="0.25">
      <c r="A160" s="77">
        <v>3</v>
      </c>
      <c r="B160" s="291" t="s">
        <v>345</v>
      </c>
      <c r="C160" s="291"/>
      <c r="D160" s="459">
        <v>116656.03</v>
      </c>
      <c r="E160" s="459"/>
      <c r="F160" s="142">
        <v>8.51</v>
      </c>
      <c r="G160" s="460">
        <v>1</v>
      </c>
      <c r="H160" s="460"/>
      <c r="I160" s="459">
        <f>D160*F160+174.96</f>
        <v>992917.77529999998</v>
      </c>
      <c r="J160" s="459"/>
      <c r="K160" s="248"/>
      <c r="L160" s="255"/>
      <c r="M160" s="249"/>
      <c r="N160" s="249"/>
      <c r="O160" s="246"/>
      <c r="P160" s="245"/>
      <c r="Q160" s="246"/>
      <c r="R160" s="246"/>
      <c r="S160" s="246"/>
      <c r="T160" s="246"/>
      <c r="U160" s="246"/>
      <c r="V160" s="244"/>
      <c r="W160" s="246"/>
      <c r="X160" s="246"/>
      <c r="Y160" s="246"/>
      <c r="Z160" s="246"/>
      <c r="AA160" s="246"/>
      <c r="AB160" s="245"/>
    </row>
    <row r="161" spans="1:28" ht="15" x14ac:dyDescent="0.25">
      <c r="A161" s="77">
        <v>4</v>
      </c>
      <c r="B161" s="291" t="s">
        <v>346</v>
      </c>
      <c r="C161" s="291"/>
      <c r="D161" s="459">
        <v>2988.25</v>
      </c>
      <c r="E161" s="459"/>
      <c r="F161" s="142">
        <v>32.590000000000003</v>
      </c>
      <c r="G161" s="460">
        <v>1</v>
      </c>
      <c r="H161" s="460"/>
      <c r="I161" s="459">
        <f>D161*F161+0.04</f>
        <v>97387.107499999998</v>
      </c>
      <c r="J161" s="459"/>
      <c r="K161" s="248"/>
      <c r="L161" s="255"/>
      <c r="M161" s="249"/>
      <c r="N161" s="249"/>
      <c r="O161" s="246"/>
      <c r="P161" s="245"/>
      <c r="Q161" s="250"/>
      <c r="R161" s="246"/>
      <c r="S161" s="246"/>
      <c r="T161" s="246"/>
      <c r="U161" s="246"/>
      <c r="V161" s="244"/>
      <c r="W161" s="246"/>
      <c r="X161" s="246"/>
      <c r="Y161" s="246"/>
      <c r="Z161" s="246"/>
      <c r="AA161" s="246"/>
      <c r="AB161" s="245"/>
    </row>
    <row r="162" spans="1:28" ht="15" x14ac:dyDescent="0.25">
      <c r="A162" s="77">
        <v>4</v>
      </c>
      <c r="B162" s="291" t="s">
        <v>487</v>
      </c>
      <c r="C162" s="291"/>
      <c r="D162" s="459"/>
      <c r="E162" s="459"/>
      <c r="F162" s="142"/>
      <c r="G162" s="460">
        <v>1</v>
      </c>
      <c r="H162" s="460"/>
      <c r="I162" s="459">
        <f t="shared" si="7"/>
        <v>0</v>
      </c>
      <c r="J162" s="459"/>
      <c r="K162" s="248"/>
      <c r="L162" s="255"/>
      <c r="M162" s="249"/>
      <c r="N162" s="249"/>
      <c r="O162" s="246"/>
      <c r="P162" s="245"/>
      <c r="Q162" s="250"/>
      <c r="R162" s="246"/>
      <c r="S162" s="246"/>
      <c r="T162" s="246"/>
      <c r="U162" s="246"/>
      <c r="V162" s="244"/>
      <c r="W162" s="246"/>
      <c r="X162" s="246"/>
      <c r="Y162" s="246"/>
      <c r="Z162" s="246"/>
      <c r="AA162" s="246"/>
      <c r="AB162" s="245"/>
    </row>
    <row r="163" spans="1:28" ht="15" x14ac:dyDescent="0.25">
      <c r="A163" s="77">
        <v>5</v>
      </c>
      <c r="B163" s="291" t="s">
        <v>347</v>
      </c>
      <c r="C163" s="291"/>
      <c r="D163" s="459">
        <v>4208.83</v>
      </c>
      <c r="E163" s="459"/>
      <c r="F163" s="142">
        <v>41.87</v>
      </c>
      <c r="G163" s="460">
        <v>1</v>
      </c>
      <c r="H163" s="460"/>
      <c r="I163" s="459">
        <f>D163*F163-21</f>
        <v>176202.71209999998</v>
      </c>
      <c r="J163" s="459"/>
      <c r="K163" s="248"/>
      <c r="L163" s="255"/>
      <c r="M163" s="249"/>
      <c r="N163" s="249"/>
      <c r="O163" s="246"/>
      <c r="P163" s="245"/>
      <c r="Q163" s="246"/>
      <c r="R163" s="246"/>
      <c r="S163" s="246"/>
      <c r="T163" s="246"/>
      <c r="U163" s="246"/>
      <c r="V163" s="244"/>
      <c r="W163" s="246"/>
      <c r="X163" s="246"/>
      <c r="Y163" s="246"/>
      <c r="Z163" s="246"/>
      <c r="AA163" s="246"/>
      <c r="AB163" s="245"/>
    </row>
    <row r="164" spans="1:28" ht="15" x14ac:dyDescent="0.25">
      <c r="A164" s="77">
        <v>5</v>
      </c>
      <c r="B164" s="291" t="s">
        <v>488</v>
      </c>
      <c r="C164" s="291"/>
      <c r="D164" s="459"/>
      <c r="E164" s="459"/>
      <c r="F164" s="142"/>
      <c r="G164" s="460">
        <v>1</v>
      </c>
      <c r="H164" s="460"/>
      <c r="I164" s="459">
        <f t="shared" si="7"/>
        <v>0</v>
      </c>
      <c r="J164" s="459"/>
      <c r="K164" s="248"/>
      <c r="L164" s="255"/>
      <c r="M164" s="249"/>
      <c r="N164" s="249"/>
      <c r="O164" s="246"/>
      <c r="P164" s="245"/>
      <c r="Q164" s="246"/>
      <c r="R164" s="246"/>
      <c r="S164" s="246"/>
      <c r="T164" s="246"/>
      <c r="U164" s="246"/>
      <c r="V164" s="244"/>
      <c r="W164" s="246"/>
      <c r="X164" s="246"/>
      <c r="Y164" s="246"/>
      <c r="Z164" s="246"/>
      <c r="AA164" s="246"/>
      <c r="AB164" s="245"/>
    </row>
    <row r="165" spans="1:28" ht="15" x14ac:dyDescent="0.25">
      <c r="A165" s="77">
        <v>6</v>
      </c>
      <c r="B165" s="291" t="s">
        <v>417</v>
      </c>
      <c r="C165" s="291"/>
      <c r="D165" s="459">
        <v>4208.83</v>
      </c>
      <c r="E165" s="459"/>
      <c r="F165" s="142">
        <v>20.93</v>
      </c>
      <c r="G165" s="460">
        <v>1</v>
      </c>
      <c r="H165" s="460"/>
      <c r="I165" s="459">
        <f>D165*F165+0.02</f>
        <v>88090.831900000005</v>
      </c>
      <c r="J165" s="459"/>
      <c r="K165" s="248"/>
      <c r="L165" s="255"/>
      <c r="M165" s="249"/>
      <c r="N165" s="249"/>
      <c r="O165" s="246"/>
      <c r="P165" s="245"/>
      <c r="Q165" s="246"/>
      <c r="R165" s="246"/>
      <c r="S165" s="246"/>
      <c r="T165" s="246"/>
      <c r="U165" s="246"/>
      <c r="V165" s="244"/>
      <c r="W165" s="246"/>
      <c r="X165" s="246"/>
      <c r="Y165" s="246"/>
      <c r="Z165" s="246"/>
      <c r="AA165" s="246"/>
      <c r="AB165" s="245"/>
    </row>
    <row r="166" spans="1:28" ht="15" x14ac:dyDescent="0.25">
      <c r="A166" s="77">
        <v>6</v>
      </c>
      <c r="B166" s="291" t="s">
        <v>489</v>
      </c>
      <c r="C166" s="291"/>
      <c r="D166" s="459"/>
      <c r="E166" s="459"/>
      <c r="F166" s="142"/>
      <c r="G166" s="460">
        <v>1</v>
      </c>
      <c r="H166" s="460"/>
      <c r="I166" s="459">
        <f t="shared" si="7"/>
        <v>0</v>
      </c>
      <c r="J166" s="459"/>
      <c r="K166" s="248"/>
      <c r="L166" s="240"/>
      <c r="M166" s="249"/>
      <c r="N166" s="249"/>
      <c r="O166" s="246"/>
      <c r="P166" s="245"/>
      <c r="Q166" s="246"/>
      <c r="R166" s="246"/>
      <c r="S166" s="246"/>
      <c r="T166" s="246"/>
      <c r="U166" s="246"/>
      <c r="V166" s="244"/>
      <c r="W166" s="246"/>
      <c r="X166" s="246"/>
      <c r="Y166" s="246"/>
      <c r="Z166" s="246"/>
      <c r="AA166" s="246"/>
      <c r="AB166" s="245"/>
    </row>
    <row r="167" spans="1:28" ht="15" x14ac:dyDescent="0.25">
      <c r="A167" s="77">
        <v>7</v>
      </c>
      <c r="B167" s="291"/>
      <c r="C167" s="291"/>
      <c r="D167" s="459"/>
      <c r="E167" s="459"/>
      <c r="F167" s="142"/>
      <c r="G167" s="460">
        <v>1</v>
      </c>
      <c r="H167" s="460"/>
      <c r="I167" s="459">
        <f t="shared" si="7"/>
        <v>0</v>
      </c>
      <c r="J167" s="459"/>
      <c r="K167" s="248"/>
      <c r="L167" s="241"/>
      <c r="M167" s="249"/>
      <c r="N167" s="249"/>
      <c r="O167" s="246"/>
      <c r="P167" s="245"/>
      <c r="Q167" s="246"/>
      <c r="R167" s="246"/>
      <c r="S167" s="246"/>
      <c r="T167" s="246"/>
      <c r="U167" s="246"/>
      <c r="V167" s="244"/>
      <c r="W167" s="246"/>
      <c r="X167" s="246"/>
      <c r="Y167" s="246"/>
      <c r="Z167" s="246"/>
      <c r="AA167" s="246"/>
      <c r="AB167" s="245"/>
    </row>
    <row r="168" spans="1:28" x14ac:dyDescent="0.2">
      <c r="A168" s="77">
        <v>8</v>
      </c>
      <c r="B168" s="291" t="s">
        <v>418</v>
      </c>
      <c r="C168" s="291"/>
      <c r="D168" s="459"/>
      <c r="E168" s="459"/>
      <c r="F168" s="142"/>
      <c r="G168" s="460">
        <v>1</v>
      </c>
      <c r="H168" s="460"/>
      <c r="I168" s="459">
        <v>109327</v>
      </c>
      <c r="J168" s="459"/>
      <c r="K168" s="222"/>
      <c r="L168" s="104"/>
    </row>
    <row r="169" spans="1:28" ht="12" customHeight="1" x14ac:dyDescent="0.2">
      <c r="A169" s="77"/>
      <c r="B169" s="281" t="s">
        <v>288</v>
      </c>
      <c r="C169" s="281"/>
      <c r="D169" s="459" t="s">
        <v>35</v>
      </c>
      <c r="E169" s="459"/>
      <c r="F169" s="142" t="s">
        <v>35</v>
      </c>
      <c r="G169" s="460" t="s">
        <v>35</v>
      </c>
      <c r="H169" s="460"/>
      <c r="I169" s="461">
        <f>I156+I158+I160+I161+I163+I165+I167+I168+I157+I159+I162+I164+I166</f>
        <v>3601227.0020000003</v>
      </c>
      <c r="J169" s="461"/>
      <c r="K169" s="104">
        <v>109327</v>
      </c>
      <c r="L169" s="222">
        <f>K169/587.47</f>
        <v>186.09801351558377</v>
      </c>
      <c r="M169" s="104"/>
      <c r="Y169" s="104">
        <f>K169-I168</f>
        <v>0</v>
      </c>
    </row>
    <row r="171" spans="1:28" ht="12" hidden="1" customHeight="1" x14ac:dyDescent="0.2">
      <c r="C171" s="68" t="s">
        <v>348</v>
      </c>
    </row>
    <row r="172" spans="1:28" ht="12.75" hidden="1" customHeight="1" x14ac:dyDescent="0.2"/>
    <row r="173" spans="1:28" ht="24.6" hidden="1" customHeight="1" x14ac:dyDescent="0.2">
      <c r="A173" s="88" t="s">
        <v>265</v>
      </c>
      <c r="B173" s="281" t="s">
        <v>20</v>
      </c>
      <c r="C173" s="281"/>
      <c r="D173" s="281"/>
      <c r="E173" s="281" t="s">
        <v>349</v>
      </c>
      <c r="F173" s="281"/>
      <c r="G173" s="281" t="s">
        <v>350</v>
      </c>
      <c r="H173" s="281"/>
      <c r="I173" s="281" t="s">
        <v>351</v>
      </c>
      <c r="J173" s="281"/>
    </row>
    <row r="174" spans="1:28" hidden="1" x14ac:dyDescent="0.2">
      <c r="A174" s="75">
        <v>1</v>
      </c>
      <c r="B174" s="281">
        <v>2</v>
      </c>
      <c r="C174" s="281"/>
      <c r="D174" s="281"/>
      <c r="E174" s="281">
        <v>3</v>
      </c>
      <c r="F174" s="281"/>
      <c r="G174" s="290">
        <v>4</v>
      </c>
      <c r="H174" s="290"/>
      <c r="I174" s="290">
        <v>5</v>
      </c>
      <c r="J174" s="290"/>
    </row>
    <row r="175" spans="1:28" hidden="1" x14ac:dyDescent="0.2">
      <c r="A175" s="75"/>
      <c r="B175" s="291"/>
      <c r="C175" s="291"/>
      <c r="D175" s="291"/>
      <c r="E175" s="281"/>
      <c r="F175" s="281"/>
      <c r="G175" s="290"/>
      <c r="H175" s="290"/>
      <c r="I175" s="447">
        <f>E175:E175*G175</f>
        <v>0</v>
      </c>
      <c r="J175" s="447"/>
    </row>
    <row r="176" spans="1:28" hidden="1" x14ac:dyDescent="0.2">
      <c r="A176" s="75"/>
      <c r="B176" s="291"/>
      <c r="C176" s="291"/>
      <c r="D176" s="291"/>
      <c r="E176" s="281"/>
      <c r="F176" s="281"/>
      <c r="G176" s="290"/>
      <c r="H176" s="290"/>
      <c r="I176" s="447">
        <f t="shared" ref="I176:I180" si="8">E176:E176*G176</f>
        <v>0</v>
      </c>
      <c r="J176" s="447"/>
    </row>
    <row r="177" spans="1:25" hidden="1" x14ac:dyDescent="0.2">
      <c r="A177" s="75"/>
      <c r="B177" s="291"/>
      <c r="C177" s="291"/>
      <c r="D177" s="291"/>
      <c r="E177" s="281"/>
      <c r="F177" s="281"/>
      <c r="G177" s="290"/>
      <c r="H177" s="290"/>
      <c r="I177" s="447">
        <f t="shared" si="8"/>
        <v>0</v>
      </c>
      <c r="J177" s="447"/>
    </row>
    <row r="178" spans="1:25" hidden="1" x14ac:dyDescent="0.2">
      <c r="A178" s="75"/>
      <c r="B178" s="291"/>
      <c r="C178" s="291"/>
      <c r="D178" s="291"/>
      <c r="E178" s="281"/>
      <c r="F178" s="281"/>
      <c r="G178" s="290"/>
      <c r="H178" s="290"/>
      <c r="I178" s="447">
        <f t="shared" si="8"/>
        <v>0</v>
      </c>
      <c r="J178" s="447"/>
    </row>
    <row r="179" spans="1:25" hidden="1" x14ac:dyDescent="0.2">
      <c r="A179" s="75"/>
      <c r="B179" s="291"/>
      <c r="C179" s="291"/>
      <c r="D179" s="291"/>
      <c r="E179" s="281"/>
      <c r="F179" s="281"/>
      <c r="G179" s="290"/>
      <c r="H179" s="290"/>
      <c r="I179" s="447">
        <f t="shared" si="8"/>
        <v>0</v>
      </c>
      <c r="J179" s="447"/>
    </row>
    <row r="180" spans="1:25" hidden="1" x14ac:dyDescent="0.2">
      <c r="A180" s="75"/>
      <c r="B180" s="291"/>
      <c r="C180" s="291"/>
      <c r="D180" s="291"/>
      <c r="E180" s="281"/>
      <c r="F180" s="281"/>
      <c r="G180" s="290"/>
      <c r="H180" s="290"/>
      <c r="I180" s="447">
        <f t="shared" si="8"/>
        <v>0</v>
      </c>
      <c r="J180" s="447"/>
    </row>
    <row r="181" spans="1:25" hidden="1" x14ac:dyDescent="0.2">
      <c r="A181" s="75"/>
      <c r="B181" s="281" t="s">
        <v>288</v>
      </c>
      <c r="C181" s="281"/>
      <c r="D181" s="281"/>
      <c r="E181" s="281" t="s">
        <v>35</v>
      </c>
      <c r="F181" s="281"/>
      <c r="G181" s="290" t="s">
        <v>35</v>
      </c>
      <c r="H181" s="290"/>
      <c r="I181" s="447">
        <f>SUM(I175:J180)</f>
        <v>0</v>
      </c>
      <c r="J181" s="290"/>
    </row>
    <row r="182" spans="1:25" x14ac:dyDescent="0.2">
      <c r="J182" s="151"/>
      <c r="K182" s="104"/>
    </row>
    <row r="183" spans="1:25" s="150" customFormat="1" x14ac:dyDescent="0.2">
      <c r="C183" s="152" t="s">
        <v>352</v>
      </c>
      <c r="E183" s="153"/>
      <c r="K183" s="154">
        <v>1079300</v>
      </c>
      <c r="L183" s="150" t="s">
        <v>353</v>
      </c>
      <c r="N183" s="148">
        <f>J189+J191+J194+J195+J196+J197+J190+J192+J198+J200+J201+J202+J203+J212+J214+J213+J215+J217+J218+J219+I221+I132+J204</f>
        <v>910900</v>
      </c>
      <c r="Y183" s="239">
        <f>I132+J187+J189+J190+J191+J192+J193+J194+J195+J196+J197+J198+J200+J201+J202+J203+J204+J212+J213+J214+J215+J217+J218+J219+I221+0+I238</f>
        <v>1079300</v>
      </c>
    </row>
    <row r="184" spans="1:25" s="150" customFormat="1" x14ac:dyDescent="0.2">
      <c r="E184" s="153"/>
      <c r="J184" s="150" t="s">
        <v>354</v>
      </c>
      <c r="N184" s="148">
        <f>K183-N183</f>
        <v>168400</v>
      </c>
      <c r="Y184" s="239">
        <f>K183-Y183</f>
        <v>0</v>
      </c>
    </row>
    <row r="185" spans="1:25" s="150" customFormat="1" ht="28.15" customHeight="1" x14ac:dyDescent="0.2">
      <c r="A185" s="155" t="s">
        <v>265</v>
      </c>
      <c r="B185" s="455" t="s">
        <v>296</v>
      </c>
      <c r="C185" s="455"/>
      <c r="D185" s="455"/>
      <c r="E185" s="455" t="s">
        <v>355</v>
      </c>
      <c r="F185" s="455"/>
      <c r="G185" s="455" t="s">
        <v>356</v>
      </c>
      <c r="H185" s="455"/>
      <c r="I185" s="455" t="s">
        <v>357</v>
      </c>
      <c r="J185" s="455"/>
      <c r="K185" s="148"/>
      <c r="N185" s="148"/>
    </row>
    <row r="186" spans="1:25" s="150" customFormat="1" ht="15.75" customHeight="1" x14ac:dyDescent="0.2">
      <c r="A186" s="156"/>
      <c r="B186" s="463">
        <v>2</v>
      </c>
      <c r="C186" s="463"/>
      <c r="D186" s="463"/>
      <c r="E186" s="463">
        <v>3</v>
      </c>
      <c r="F186" s="463"/>
      <c r="G186" s="466">
        <v>4</v>
      </c>
      <c r="H186" s="466"/>
      <c r="I186" s="466">
        <v>5</v>
      </c>
      <c r="J186" s="466"/>
      <c r="K186" s="148"/>
    </row>
    <row r="187" spans="1:25" s="150" customFormat="1" ht="12" customHeight="1" x14ac:dyDescent="0.2">
      <c r="A187" s="156">
        <v>1</v>
      </c>
      <c r="B187" s="467" t="s">
        <v>358</v>
      </c>
      <c r="C187" s="468"/>
      <c r="D187" s="469"/>
      <c r="E187" s="486"/>
      <c r="F187" s="487"/>
      <c r="G187" s="466" t="s">
        <v>359</v>
      </c>
      <c r="H187" s="466"/>
      <c r="I187" s="157"/>
      <c r="J187" s="204">
        <f>8200*12</f>
        <v>98400</v>
      </c>
      <c r="L187" s="148"/>
    </row>
    <row r="188" spans="1:25" s="150" customFormat="1" ht="12" hidden="1" customHeight="1" x14ac:dyDescent="0.2">
      <c r="A188" s="156">
        <v>2</v>
      </c>
      <c r="B188" s="467" t="s">
        <v>360</v>
      </c>
      <c r="C188" s="468"/>
      <c r="D188" s="469"/>
      <c r="E188" s="488"/>
      <c r="F188" s="489"/>
      <c r="G188" s="466" t="s">
        <v>359</v>
      </c>
      <c r="H188" s="466"/>
      <c r="I188" s="157"/>
      <c r="J188" s="204"/>
      <c r="L188" s="104"/>
    </row>
    <row r="189" spans="1:25" s="150" customFormat="1" ht="22.9" customHeight="1" x14ac:dyDescent="0.2">
      <c r="A189" s="156">
        <v>3</v>
      </c>
      <c r="B189" s="467" t="s">
        <v>480</v>
      </c>
      <c r="C189" s="468"/>
      <c r="D189" s="469"/>
      <c r="E189" s="488"/>
      <c r="F189" s="489"/>
      <c r="G189" s="466" t="s">
        <v>362</v>
      </c>
      <c r="H189" s="466"/>
      <c r="I189" s="157"/>
      <c r="J189" s="204">
        <f>13000-700</f>
        <v>12300</v>
      </c>
      <c r="L189" s="104"/>
    </row>
    <row r="190" spans="1:25" s="150" customFormat="1" x14ac:dyDescent="0.2">
      <c r="A190" s="156">
        <v>4</v>
      </c>
      <c r="B190" s="467" t="s">
        <v>481</v>
      </c>
      <c r="C190" s="468"/>
      <c r="D190" s="469"/>
      <c r="E190" s="488"/>
      <c r="F190" s="489"/>
      <c r="G190" s="466" t="s">
        <v>362</v>
      </c>
      <c r="H190" s="466"/>
      <c r="I190" s="157"/>
      <c r="J190" s="204">
        <v>10000</v>
      </c>
      <c r="L190" s="104"/>
    </row>
    <row r="191" spans="1:25" s="150" customFormat="1" x14ac:dyDescent="0.2">
      <c r="A191" s="156">
        <v>5</v>
      </c>
      <c r="B191" s="467" t="s">
        <v>363</v>
      </c>
      <c r="C191" s="468"/>
      <c r="D191" s="469"/>
      <c r="E191" s="488"/>
      <c r="F191" s="489"/>
      <c r="G191" s="466" t="s">
        <v>362</v>
      </c>
      <c r="H191" s="466"/>
      <c r="I191" s="157"/>
      <c r="J191" s="204">
        <v>20000</v>
      </c>
      <c r="L191" s="104"/>
    </row>
    <row r="192" spans="1:25" s="150" customFormat="1" x14ac:dyDescent="0.2">
      <c r="A192" s="156">
        <v>6</v>
      </c>
      <c r="B192" s="472" t="s">
        <v>474</v>
      </c>
      <c r="C192" s="473"/>
      <c r="D192" s="474"/>
      <c r="E192" s="488"/>
      <c r="F192" s="489"/>
      <c r="G192" s="466" t="s">
        <v>364</v>
      </c>
      <c r="H192" s="466"/>
      <c r="I192" s="157"/>
      <c r="J192" s="204">
        <v>100000</v>
      </c>
      <c r="L192" s="104"/>
    </row>
    <row r="193" spans="1:12" s="150" customFormat="1" ht="13.5" customHeight="1" x14ac:dyDescent="0.2">
      <c r="A193" s="156">
        <v>7</v>
      </c>
      <c r="B193" s="475"/>
      <c r="C193" s="476"/>
      <c r="D193" s="477"/>
      <c r="E193" s="488"/>
      <c r="F193" s="489"/>
      <c r="G193" s="466"/>
      <c r="H193" s="466"/>
      <c r="I193" s="185"/>
      <c r="J193" s="186"/>
      <c r="L193" s="104"/>
    </row>
    <row r="194" spans="1:12" s="150" customFormat="1" ht="12" customHeight="1" x14ac:dyDescent="0.2">
      <c r="A194" s="156">
        <v>8</v>
      </c>
      <c r="B194" s="467" t="s">
        <v>365</v>
      </c>
      <c r="C194" s="468"/>
      <c r="D194" s="469"/>
      <c r="E194" s="488"/>
      <c r="F194" s="489"/>
      <c r="G194" s="466">
        <v>12</v>
      </c>
      <c r="H194" s="466"/>
      <c r="I194" s="157"/>
      <c r="J194" s="204">
        <v>60000</v>
      </c>
      <c r="L194" s="104"/>
    </row>
    <row r="195" spans="1:12" s="150" customFormat="1" x14ac:dyDescent="0.2">
      <c r="A195" s="156">
        <v>9</v>
      </c>
      <c r="B195" s="467" t="s">
        <v>482</v>
      </c>
      <c r="C195" s="468"/>
      <c r="D195" s="469"/>
      <c r="E195" s="488"/>
      <c r="F195" s="489"/>
      <c r="G195" s="466" t="s">
        <v>366</v>
      </c>
      <c r="H195" s="466"/>
      <c r="I195" s="157"/>
      <c r="J195" s="204">
        <v>40000</v>
      </c>
      <c r="K195" s="68"/>
      <c r="L195" s="104"/>
    </row>
    <row r="196" spans="1:12" s="150" customFormat="1" ht="12" customHeight="1" x14ac:dyDescent="0.2">
      <c r="A196" s="156">
        <v>10</v>
      </c>
      <c r="B196" s="467" t="s">
        <v>502</v>
      </c>
      <c r="C196" s="468"/>
      <c r="D196" s="469"/>
      <c r="E196" s="488"/>
      <c r="F196" s="489"/>
      <c r="G196" s="470">
        <v>12</v>
      </c>
      <c r="H196" s="471"/>
      <c r="I196" s="157"/>
      <c r="J196" s="158">
        <f>2500*12</f>
        <v>30000</v>
      </c>
      <c r="L196" s="104"/>
    </row>
    <row r="197" spans="1:12" s="150" customFormat="1" ht="12" customHeight="1" x14ac:dyDescent="0.2">
      <c r="A197" s="156">
        <v>11</v>
      </c>
      <c r="B197" s="467" t="s">
        <v>503</v>
      </c>
      <c r="C197" s="468"/>
      <c r="D197" s="469"/>
      <c r="E197" s="488"/>
      <c r="F197" s="489"/>
      <c r="G197" s="470" t="s">
        <v>504</v>
      </c>
      <c r="H197" s="471"/>
      <c r="I197" s="159"/>
      <c r="J197" s="158">
        <f>1100*4</f>
        <v>4400</v>
      </c>
      <c r="L197" s="104"/>
    </row>
    <row r="198" spans="1:12" s="150" customFormat="1" ht="15" customHeight="1" x14ac:dyDescent="0.25">
      <c r="A198" s="156">
        <v>11</v>
      </c>
      <c r="B198" s="467" t="s">
        <v>411</v>
      </c>
      <c r="C198" s="468"/>
      <c r="D198" s="469"/>
      <c r="E198" s="490"/>
      <c r="F198" s="491"/>
      <c r="G198" s="470">
        <v>1</v>
      </c>
      <c r="H198" s="492"/>
      <c r="I198" s="157"/>
      <c r="J198" s="158">
        <v>10000</v>
      </c>
      <c r="L198" s="104"/>
    </row>
    <row r="199" spans="1:12" s="150" customFormat="1" ht="15" x14ac:dyDescent="0.25">
      <c r="A199" s="156">
        <v>10</v>
      </c>
      <c r="B199" s="475" t="s">
        <v>396</v>
      </c>
      <c r="C199" s="476"/>
      <c r="D199" s="477"/>
      <c r="E199" s="490"/>
      <c r="F199" s="491"/>
      <c r="G199" s="160"/>
      <c r="H199" s="161"/>
      <c r="I199" s="157"/>
      <c r="J199" s="186">
        <v>117000</v>
      </c>
      <c r="L199" s="148"/>
    </row>
    <row r="200" spans="1:12" s="150" customFormat="1" ht="12" customHeight="1" x14ac:dyDescent="0.2">
      <c r="A200" s="156">
        <v>12</v>
      </c>
      <c r="B200" s="467" t="s">
        <v>367</v>
      </c>
      <c r="C200" s="468"/>
      <c r="D200" s="469"/>
      <c r="E200" s="490"/>
      <c r="F200" s="491"/>
      <c r="G200" s="466" t="s">
        <v>499</v>
      </c>
      <c r="H200" s="466"/>
      <c r="I200" s="157"/>
      <c r="J200" s="204">
        <v>80000</v>
      </c>
      <c r="L200" s="148"/>
    </row>
    <row r="201" spans="1:12" s="150" customFormat="1" ht="12" customHeight="1" x14ac:dyDescent="0.2">
      <c r="A201" s="156">
        <v>13</v>
      </c>
      <c r="B201" s="467" t="s">
        <v>505</v>
      </c>
      <c r="C201" s="468"/>
      <c r="D201" s="469"/>
      <c r="E201" s="490"/>
      <c r="F201" s="491"/>
      <c r="G201" s="466" t="s">
        <v>359</v>
      </c>
      <c r="H201" s="466"/>
      <c r="I201" s="157"/>
      <c r="J201" s="204">
        <f>2600*12</f>
        <v>31200</v>
      </c>
      <c r="L201" s="148"/>
    </row>
    <row r="202" spans="1:12" s="150" customFormat="1" ht="12" customHeight="1" x14ac:dyDescent="0.2">
      <c r="A202" s="156">
        <v>14</v>
      </c>
      <c r="B202" s="467" t="s">
        <v>490</v>
      </c>
      <c r="C202" s="468"/>
      <c r="D202" s="469"/>
      <c r="E202" s="490"/>
      <c r="F202" s="491"/>
      <c r="G202" s="466" t="s">
        <v>500</v>
      </c>
      <c r="H202" s="466"/>
      <c r="I202" s="157"/>
      <c r="J202" s="204">
        <v>12000</v>
      </c>
      <c r="L202" s="148"/>
    </row>
    <row r="203" spans="1:12" s="150" customFormat="1" ht="12" customHeight="1" x14ac:dyDescent="0.2">
      <c r="A203" s="156">
        <v>15</v>
      </c>
      <c r="B203" s="467" t="s">
        <v>501</v>
      </c>
      <c r="C203" s="468"/>
      <c r="D203" s="469"/>
      <c r="E203" s="490"/>
      <c r="F203" s="491"/>
      <c r="G203" s="466" t="s">
        <v>359</v>
      </c>
      <c r="H203" s="466"/>
      <c r="I203" s="157"/>
      <c r="J203" s="204">
        <f>6200*12</f>
        <v>74400</v>
      </c>
      <c r="L203" s="148"/>
    </row>
    <row r="204" spans="1:12" s="150" customFormat="1" ht="12" customHeight="1" x14ac:dyDescent="0.2">
      <c r="A204" s="156">
        <v>16</v>
      </c>
      <c r="B204" s="467"/>
      <c r="C204" s="468"/>
      <c r="D204" s="469"/>
      <c r="E204" s="490"/>
      <c r="F204" s="491"/>
      <c r="G204" s="466"/>
      <c r="H204" s="466"/>
      <c r="I204" s="157"/>
      <c r="J204" s="204"/>
      <c r="L204" s="148"/>
    </row>
    <row r="205" spans="1:12" s="150" customFormat="1" x14ac:dyDescent="0.2">
      <c r="A205" s="156"/>
      <c r="B205" s="485" t="s">
        <v>288</v>
      </c>
      <c r="C205" s="485"/>
      <c r="D205" s="485"/>
      <c r="E205" s="459" t="s">
        <v>35</v>
      </c>
      <c r="F205" s="459"/>
      <c r="G205" s="460" t="s">
        <v>35</v>
      </c>
      <c r="H205" s="460"/>
      <c r="I205" s="157"/>
      <c r="J205" s="162">
        <f>J187+J189+J190+J191+J192+J194+J195+J200+J201+J202+J203+J204+J196+J197+J198+J199+J193</f>
        <v>699700</v>
      </c>
      <c r="K205" s="148"/>
      <c r="L205" s="148"/>
    </row>
    <row r="206" spans="1:12" s="150" customFormat="1" x14ac:dyDescent="0.2">
      <c r="B206" s="163"/>
      <c r="C206" s="163"/>
      <c r="D206" s="163"/>
      <c r="E206" s="164"/>
      <c r="F206" s="164"/>
      <c r="G206" s="165"/>
      <c r="H206" s="165"/>
      <c r="I206" s="165"/>
      <c r="J206" s="165"/>
      <c r="K206" s="148"/>
      <c r="L206" s="148"/>
    </row>
    <row r="207" spans="1:12" s="150" customFormat="1" x14ac:dyDescent="0.2">
      <c r="B207" s="68"/>
      <c r="C207" s="166"/>
      <c r="D207" s="166"/>
      <c r="E207" s="167"/>
      <c r="F207" s="148"/>
      <c r="G207" s="148"/>
      <c r="H207" s="148"/>
      <c r="I207" s="148"/>
      <c r="J207" s="148"/>
      <c r="L207" s="148"/>
    </row>
    <row r="208" spans="1:12" s="150" customFormat="1" x14ac:dyDescent="0.2">
      <c r="B208" s="168"/>
      <c r="C208" s="169" t="s">
        <v>368</v>
      </c>
      <c r="D208" s="168"/>
      <c r="E208" s="153"/>
      <c r="L208" s="148"/>
    </row>
    <row r="209" spans="1:12" s="150" customFormat="1" x14ac:dyDescent="0.2">
      <c r="B209" s="168"/>
      <c r="C209" s="168"/>
      <c r="D209" s="168"/>
      <c r="E209" s="153"/>
      <c r="J209" s="150" t="s">
        <v>369</v>
      </c>
      <c r="L209" s="148"/>
    </row>
    <row r="210" spans="1:12" s="150" customFormat="1" ht="22.15" customHeight="1" x14ac:dyDescent="0.2">
      <c r="A210" s="155" t="s">
        <v>265</v>
      </c>
      <c r="B210" s="478" t="s">
        <v>296</v>
      </c>
      <c r="C210" s="479"/>
      <c r="D210" s="479"/>
      <c r="E210" s="479"/>
      <c r="F210" s="480"/>
      <c r="G210" s="455" t="s">
        <v>370</v>
      </c>
      <c r="H210" s="455"/>
      <c r="I210" s="455" t="s">
        <v>371</v>
      </c>
      <c r="J210" s="455"/>
      <c r="L210" s="148"/>
    </row>
    <row r="211" spans="1:12" s="171" customFormat="1" ht="9.6" customHeight="1" x14ac:dyDescent="0.2">
      <c r="A211" s="170">
        <v>1</v>
      </c>
      <c r="B211" s="481">
        <v>2</v>
      </c>
      <c r="C211" s="482"/>
      <c r="D211" s="482"/>
      <c r="E211" s="482"/>
      <c r="F211" s="483"/>
      <c r="G211" s="484">
        <v>3</v>
      </c>
      <c r="H211" s="484"/>
      <c r="I211" s="484">
        <v>4</v>
      </c>
      <c r="J211" s="484"/>
      <c r="L211" s="148"/>
    </row>
    <row r="212" spans="1:12" s="150" customFormat="1" x14ac:dyDescent="0.2">
      <c r="A212" s="156">
        <v>1</v>
      </c>
      <c r="B212" s="493" t="s">
        <v>372</v>
      </c>
      <c r="C212" s="494"/>
      <c r="D212" s="494"/>
      <c r="E212" s="494"/>
      <c r="F212" s="495"/>
      <c r="G212" s="466" t="s">
        <v>373</v>
      </c>
      <c r="H212" s="466"/>
      <c r="I212" s="157"/>
      <c r="J212" s="188">
        <f>1000*12</f>
        <v>12000</v>
      </c>
      <c r="L212" s="148"/>
    </row>
    <row r="213" spans="1:12" s="150" customFormat="1" x14ac:dyDescent="0.2">
      <c r="A213" s="156">
        <v>2</v>
      </c>
      <c r="B213" s="493" t="s">
        <v>478</v>
      </c>
      <c r="C213" s="494"/>
      <c r="D213" s="494"/>
      <c r="E213" s="494"/>
      <c r="F213" s="495"/>
      <c r="G213" s="466" t="s">
        <v>373</v>
      </c>
      <c r="H213" s="466"/>
      <c r="I213" s="157"/>
      <c r="J213" s="188">
        <f>8000*12</f>
        <v>96000</v>
      </c>
      <c r="L213" s="148"/>
    </row>
    <row r="214" spans="1:12" s="150" customFormat="1" x14ac:dyDescent="0.2">
      <c r="A214" s="156">
        <v>3</v>
      </c>
      <c r="B214" s="493" t="s">
        <v>374</v>
      </c>
      <c r="C214" s="494"/>
      <c r="D214" s="494"/>
      <c r="E214" s="494"/>
      <c r="F214" s="495"/>
      <c r="G214" s="466">
        <v>1</v>
      </c>
      <c r="H214" s="466"/>
      <c r="I214" s="157"/>
      <c r="J214" s="188">
        <v>8200</v>
      </c>
      <c r="K214" s="150" t="s">
        <v>375</v>
      </c>
      <c r="L214" s="148"/>
    </row>
    <row r="215" spans="1:12" s="150" customFormat="1" ht="15" x14ac:dyDescent="0.25">
      <c r="A215" s="156">
        <v>4</v>
      </c>
      <c r="B215" s="493" t="s">
        <v>376</v>
      </c>
      <c r="C215" s="283"/>
      <c r="D215" s="283"/>
      <c r="E215" s="283"/>
      <c r="F215" s="284"/>
      <c r="G215" s="470">
        <v>1</v>
      </c>
      <c r="H215" s="492"/>
      <c r="I215" s="157"/>
      <c r="J215" s="188">
        <v>25000</v>
      </c>
      <c r="L215" s="148"/>
    </row>
    <row r="216" spans="1:12" s="150" customFormat="1" ht="15" hidden="1" x14ac:dyDescent="0.25">
      <c r="A216" s="156">
        <v>5</v>
      </c>
      <c r="B216" s="493" t="s">
        <v>377</v>
      </c>
      <c r="C216" s="283"/>
      <c r="D216" s="283"/>
      <c r="E216" s="283"/>
      <c r="F216" s="284"/>
      <c r="G216" s="160"/>
      <c r="H216" s="161"/>
      <c r="I216" s="157"/>
      <c r="J216" s="172"/>
      <c r="K216" s="150" t="s">
        <v>361</v>
      </c>
      <c r="L216" s="148"/>
    </row>
    <row r="217" spans="1:12" s="150" customFormat="1" x14ac:dyDescent="0.2">
      <c r="A217" s="156">
        <v>6</v>
      </c>
      <c r="B217" s="493" t="s">
        <v>483</v>
      </c>
      <c r="C217" s="494"/>
      <c r="D217" s="494"/>
      <c r="E217" s="494"/>
      <c r="F217" s="495"/>
      <c r="G217" s="466">
        <v>1</v>
      </c>
      <c r="H217" s="466"/>
      <c r="I217" s="157"/>
      <c r="J217" s="173">
        <v>170000</v>
      </c>
      <c r="L217" s="148"/>
    </row>
    <row r="218" spans="1:12" s="150" customFormat="1" x14ac:dyDescent="0.2">
      <c r="A218" s="156">
        <v>7</v>
      </c>
      <c r="B218" s="493"/>
      <c r="C218" s="494"/>
      <c r="D218" s="494"/>
      <c r="E218" s="494"/>
      <c r="F218" s="495"/>
      <c r="G218" s="466">
        <v>1</v>
      </c>
      <c r="H218" s="466"/>
      <c r="I218" s="157"/>
      <c r="J218" s="173"/>
      <c r="L218" s="148"/>
    </row>
    <row r="219" spans="1:12" s="150" customFormat="1" x14ac:dyDescent="0.2">
      <c r="A219" s="156">
        <v>8</v>
      </c>
      <c r="B219" s="493"/>
      <c r="C219" s="494"/>
      <c r="D219" s="494"/>
      <c r="E219" s="494"/>
      <c r="F219" s="495"/>
      <c r="G219" s="466">
        <v>1</v>
      </c>
      <c r="H219" s="466"/>
      <c r="I219" s="157"/>
      <c r="J219" s="173"/>
      <c r="L219" s="148"/>
    </row>
    <row r="220" spans="1:12" s="150" customFormat="1" x14ac:dyDescent="0.2">
      <c r="A220" s="156">
        <v>9</v>
      </c>
      <c r="B220" s="496" t="s">
        <v>404</v>
      </c>
      <c r="C220" s="497"/>
      <c r="D220" s="497"/>
      <c r="E220" s="497"/>
      <c r="F220" s="498"/>
      <c r="G220" s="466">
        <v>2</v>
      </c>
      <c r="H220" s="466"/>
      <c r="I220" s="157"/>
      <c r="J220" s="216">
        <v>1898900</v>
      </c>
      <c r="L220" s="148"/>
    </row>
    <row r="221" spans="1:12" s="150" customFormat="1" ht="15" x14ac:dyDescent="0.25">
      <c r="A221" s="156">
        <v>10</v>
      </c>
      <c r="B221" s="493" t="s">
        <v>412</v>
      </c>
      <c r="C221" s="494"/>
      <c r="D221" s="494"/>
      <c r="E221" s="494"/>
      <c r="F221" s="495"/>
      <c r="G221" s="466"/>
      <c r="H221" s="466"/>
      <c r="I221" s="503">
        <v>20000</v>
      </c>
      <c r="J221" s="504"/>
      <c r="L221" s="148"/>
    </row>
    <row r="222" spans="1:12" s="150" customFormat="1" ht="36.6" customHeight="1" x14ac:dyDescent="0.2">
      <c r="A222" s="156">
        <v>7</v>
      </c>
      <c r="B222" s="496" t="s">
        <v>408</v>
      </c>
      <c r="C222" s="497"/>
      <c r="D222" s="497"/>
      <c r="E222" s="497"/>
      <c r="F222" s="498"/>
      <c r="G222" s="466"/>
      <c r="H222" s="466"/>
      <c r="I222" s="499">
        <v>1530000</v>
      </c>
      <c r="J222" s="499"/>
      <c r="K222" s="148"/>
      <c r="L222" s="148"/>
    </row>
    <row r="223" spans="1:12" s="150" customFormat="1" ht="36.6" customHeight="1" x14ac:dyDescent="0.2">
      <c r="A223" s="156"/>
      <c r="B223" s="496" t="s">
        <v>477</v>
      </c>
      <c r="C223" s="497"/>
      <c r="D223" s="497"/>
      <c r="E223" s="497"/>
      <c r="F223" s="498"/>
      <c r="G223" s="466"/>
      <c r="H223" s="466"/>
      <c r="I223" s="499">
        <v>4984000</v>
      </c>
      <c r="J223" s="499"/>
      <c r="K223" s="148"/>
      <c r="L223" s="148"/>
    </row>
    <row r="224" spans="1:12" s="150" customFormat="1" x14ac:dyDescent="0.2">
      <c r="A224" s="156"/>
      <c r="B224" s="478" t="s">
        <v>288</v>
      </c>
      <c r="C224" s="479"/>
      <c r="D224" s="479"/>
      <c r="E224" s="479"/>
      <c r="F224" s="480"/>
      <c r="G224" s="460" t="s">
        <v>35</v>
      </c>
      <c r="H224" s="460"/>
      <c r="I224" s="500">
        <f>SUM(I212:J223)</f>
        <v>8744100</v>
      </c>
      <c r="J224" s="500"/>
      <c r="L224" s="148"/>
    </row>
    <row r="225" spans="1:17" s="150" customFormat="1" x14ac:dyDescent="0.2">
      <c r="B225" s="174"/>
      <c r="C225" s="174"/>
      <c r="D225" s="174"/>
      <c r="E225" s="174"/>
      <c r="F225" s="174"/>
      <c r="G225" s="165"/>
      <c r="H225" s="165"/>
      <c r="I225" s="165"/>
      <c r="J225" s="165"/>
    </row>
    <row r="226" spans="1:17" s="150" customFormat="1" x14ac:dyDescent="0.2">
      <c r="B226" s="68"/>
      <c r="E226" s="153"/>
    </row>
    <row r="227" spans="1:17" x14ac:dyDescent="0.2">
      <c r="K227" s="104"/>
    </row>
    <row r="228" spans="1:17" x14ac:dyDescent="0.2">
      <c r="A228" s="150"/>
      <c r="B228" s="150"/>
      <c r="C228" s="150"/>
      <c r="D228" s="150"/>
      <c r="E228" s="153"/>
      <c r="F228" s="150"/>
      <c r="G228" s="150"/>
      <c r="H228" s="150"/>
      <c r="I228" s="150"/>
      <c r="J228" s="150"/>
      <c r="K228" s="104"/>
    </row>
    <row r="229" spans="1:17" x14ac:dyDescent="0.2">
      <c r="A229" s="150"/>
      <c r="B229" s="150"/>
      <c r="C229" s="152" t="s">
        <v>378</v>
      </c>
      <c r="D229" s="150"/>
      <c r="E229" s="153"/>
      <c r="F229" s="150"/>
      <c r="G229" s="150"/>
      <c r="H229" s="150"/>
      <c r="I229" s="150"/>
      <c r="J229" s="150"/>
    </row>
    <row r="230" spans="1:17" x14ac:dyDescent="0.2">
      <c r="A230" s="150"/>
      <c r="B230" s="150"/>
      <c r="C230" s="150"/>
      <c r="D230" s="150"/>
      <c r="E230" s="153"/>
      <c r="F230" s="150"/>
      <c r="G230" s="150"/>
      <c r="H230" s="150"/>
      <c r="I230" s="150"/>
      <c r="J230" s="150"/>
    </row>
    <row r="231" spans="1:17" x14ac:dyDescent="0.2">
      <c r="A231" s="155" t="s">
        <v>265</v>
      </c>
      <c r="B231" s="455" t="s">
        <v>296</v>
      </c>
      <c r="C231" s="455"/>
      <c r="D231" s="455"/>
      <c r="E231" s="455" t="s">
        <v>349</v>
      </c>
      <c r="F231" s="455"/>
      <c r="G231" s="455" t="s">
        <v>379</v>
      </c>
      <c r="H231" s="455"/>
      <c r="I231" s="455" t="s">
        <v>380</v>
      </c>
      <c r="J231" s="455"/>
      <c r="L231" s="175"/>
      <c r="M231" s="175"/>
      <c r="N231" s="176"/>
      <c r="O231" s="176"/>
      <c r="P231" s="177"/>
      <c r="Q231" s="176"/>
    </row>
    <row r="232" spans="1:17" x14ac:dyDescent="0.2">
      <c r="A232" s="156">
        <v>1</v>
      </c>
      <c r="B232" s="463">
        <v>2</v>
      </c>
      <c r="C232" s="463"/>
      <c r="D232" s="463"/>
      <c r="E232" s="463">
        <v>3</v>
      </c>
      <c r="F232" s="463"/>
      <c r="G232" s="466">
        <v>4</v>
      </c>
      <c r="H232" s="466"/>
      <c r="I232" s="466">
        <v>5</v>
      </c>
      <c r="J232" s="466"/>
      <c r="L232" s="175"/>
      <c r="M232" s="175"/>
      <c r="N232" s="176"/>
      <c r="O232" s="176"/>
      <c r="P232" s="177"/>
      <c r="Q232" s="177"/>
    </row>
    <row r="233" spans="1:17" ht="43.9" customHeight="1" x14ac:dyDescent="0.2">
      <c r="A233" s="156"/>
      <c r="B233" s="485" t="s">
        <v>381</v>
      </c>
      <c r="C233" s="485"/>
      <c r="D233" s="485"/>
      <c r="E233" s="463">
        <v>908</v>
      </c>
      <c r="F233" s="463"/>
      <c r="G233" s="512" t="s">
        <v>479</v>
      </c>
      <c r="H233" s="512"/>
      <c r="I233" s="513">
        <v>1161000</v>
      </c>
      <c r="J233" s="513"/>
      <c r="K233" s="104"/>
      <c r="L233" s="175"/>
      <c r="M233" s="175"/>
      <c r="N233" s="176"/>
      <c r="O233" s="176"/>
      <c r="P233" s="178"/>
      <c r="Q233" s="176"/>
    </row>
    <row r="234" spans="1:17" ht="27.6" customHeight="1" x14ac:dyDescent="0.2">
      <c r="A234" s="156"/>
      <c r="B234" s="485" t="s">
        <v>382</v>
      </c>
      <c r="C234" s="485"/>
      <c r="D234" s="485"/>
      <c r="E234" s="463"/>
      <c r="F234" s="463"/>
      <c r="G234" s="459">
        <v>112</v>
      </c>
      <c r="H234" s="459"/>
      <c r="I234" s="501"/>
      <c r="J234" s="502"/>
      <c r="L234" s="213"/>
      <c r="M234" s="175"/>
      <c r="N234" s="176"/>
      <c r="O234" s="176"/>
      <c r="P234" s="177"/>
      <c r="Q234" s="176"/>
    </row>
    <row r="235" spans="1:17" ht="31.9" customHeight="1" x14ac:dyDescent="0.2">
      <c r="A235" s="156"/>
      <c r="B235" s="485" t="s">
        <v>383</v>
      </c>
      <c r="C235" s="485"/>
      <c r="D235" s="485"/>
      <c r="E235" s="463"/>
      <c r="F235" s="463"/>
      <c r="G235" s="459"/>
      <c r="H235" s="459"/>
      <c r="I235" s="501"/>
      <c r="J235" s="502"/>
      <c r="L235" s="206"/>
      <c r="M235" s="179"/>
      <c r="N235" s="175"/>
      <c r="O235" s="176"/>
      <c r="P235" s="177"/>
      <c r="Q235" s="176"/>
    </row>
    <row r="236" spans="1:17" ht="25.15" customHeight="1" x14ac:dyDescent="0.2">
      <c r="A236" s="156"/>
      <c r="B236" s="485" t="s">
        <v>384</v>
      </c>
      <c r="C236" s="485"/>
      <c r="D236" s="485"/>
      <c r="E236" s="463"/>
      <c r="F236" s="463"/>
      <c r="G236" s="459">
        <v>8</v>
      </c>
      <c r="H236" s="459"/>
      <c r="I236" s="501"/>
      <c r="J236" s="502"/>
      <c r="K236" s="104"/>
      <c r="L236" s="104"/>
      <c r="M236" s="104"/>
      <c r="N236" s="104"/>
      <c r="O236" s="104"/>
      <c r="P236" s="104"/>
      <c r="Q236" s="104"/>
    </row>
    <row r="237" spans="1:17" ht="25.15" customHeight="1" x14ac:dyDescent="0.2">
      <c r="A237" s="156"/>
      <c r="B237" s="485" t="s">
        <v>385</v>
      </c>
      <c r="C237" s="485"/>
      <c r="D237" s="485"/>
      <c r="E237" s="463"/>
      <c r="F237" s="463"/>
      <c r="G237" s="459"/>
      <c r="H237" s="459"/>
      <c r="I237" s="501"/>
      <c r="J237" s="502"/>
      <c r="L237" s="104"/>
      <c r="M237" s="104"/>
      <c r="N237" s="104"/>
      <c r="O237" s="104"/>
      <c r="P237" s="104"/>
      <c r="Q237" s="104"/>
    </row>
    <row r="238" spans="1:17" x14ac:dyDescent="0.2">
      <c r="A238" s="156"/>
      <c r="B238" s="485" t="s">
        <v>507</v>
      </c>
      <c r="C238" s="485"/>
      <c r="D238" s="485"/>
      <c r="E238" s="459"/>
      <c r="F238" s="459"/>
      <c r="G238" s="510"/>
      <c r="H238" s="511"/>
      <c r="I238" s="501">
        <v>70000</v>
      </c>
      <c r="J238" s="502"/>
      <c r="L238" s="180"/>
      <c r="M238" s="180"/>
      <c r="N238" s="180"/>
      <c r="O238" s="181"/>
      <c r="P238" s="181"/>
      <c r="Q238" s="182"/>
    </row>
    <row r="239" spans="1:17" x14ac:dyDescent="0.2">
      <c r="A239" s="156"/>
      <c r="B239" s="485"/>
      <c r="C239" s="485"/>
      <c r="D239" s="485"/>
      <c r="E239" s="459"/>
      <c r="F239" s="459"/>
      <c r="G239" s="459" t="s">
        <v>35</v>
      </c>
      <c r="H239" s="459"/>
      <c r="I239" s="461">
        <f>SUM(I233:J238)</f>
        <v>1231000</v>
      </c>
      <c r="J239" s="461"/>
    </row>
    <row r="242" spans="1:6" ht="15.75" x14ac:dyDescent="0.25">
      <c r="D242" s="70" t="s">
        <v>386</v>
      </c>
      <c r="E242" s="508" t="s">
        <v>387</v>
      </c>
      <c r="F242" s="509"/>
    </row>
    <row r="243" spans="1:6" ht="15" x14ac:dyDescent="0.25">
      <c r="A243" s="75"/>
      <c r="B243" s="285" t="s">
        <v>388</v>
      </c>
      <c r="C243" s="286"/>
      <c r="D243" s="286"/>
      <c r="E243" s="77" t="s">
        <v>389</v>
      </c>
      <c r="F243" s="75" t="s">
        <v>390</v>
      </c>
    </row>
    <row r="244" spans="1:6" ht="15" x14ac:dyDescent="0.25">
      <c r="A244" s="77">
        <v>1</v>
      </c>
      <c r="B244" s="505" t="s">
        <v>419</v>
      </c>
      <c r="C244" s="286"/>
      <c r="D244" s="286"/>
      <c r="E244" s="77">
        <v>225</v>
      </c>
      <c r="F244" s="183">
        <f>J205</f>
        <v>699700</v>
      </c>
    </row>
    <row r="245" spans="1:6" ht="15" x14ac:dyDescent="0.25">
      <c r="A245" s="77"/>
      <c r="B245" s="505" t="s">
        <v>405</v>
      </c>
      <c r="C245" s="286"/>
      <c r="D245" s="286"/>
      <c r="E245" s="77">
        <v>226</v>
      </c>
      <c r="F245" s="183">
        <f>I224</f>
        <v>8744100</v>
      </c>
    </row>
    <row r="246" spans="1:6" ht="15" x14ac:dyDescent="0.25">
      <c r="A246" s="77">
        <v>2</v>
      </c>
      <c r="B246" s="505" t="s">
        <v>391</v>
      </c>
      <c r="C246" s="286"/>
      <c r="D246" s="286"/>
      <c r="E246" s="77">
        <v>221</v>
      </c>
      <c r="F246" s="183">
        <f>I132</f>
        <v>95400</v>
      </c>
    </row>
    <row r="247" spans="1:6" ht="27.75" customHeight="1" x14ac:dyDescent="0.25">
      <c r="A247" s="77">
        <v>3</v>
      </c>
      <c r="B247" s="506" t="s">
        <v>402</v>
      </c>
      <c r="C247" s="507"/>
      <c r="D247" s="507"/>
      <c r="E247" s="77">
        <v>346</v>
      </c>
      <c r="F247" s="183">
        <f>I236</f>
        <v>0</v>
      </c>
    </row>
    <row r="248" spans="1:6" ht="24" customHeight="1" x14ac:dyDescent="0.25">
      <c r="A248" s="75">
        <v>4</v>
      </c>
      <c r="B248" s="506" t="s">
        <v>401</v>
      </c>
      <c r="C248" s="507"/>
      <c r="D248" s="507"/>
      <c r="E248" s="77">
        <v>342</v>
      </c>
      <c r="F248" s="183">
        <f>I234</f>
        <v>0</v>
      </c>
    </row>
    <row r="249" spans="1:6" ht="15.75" x14ac:dyDescent="0.25">
      <c r="A249" s="75">
        <v>5</v>
      </c>
      <c r="B249" s="425" t="s">
        <v>409</v>
      </c>
      <c r="C249" s="426"/>
      <c r="D249" s="426"/>
      <c r="E249" s="77">
        <v>346</v>
      </c>
      <c r="F249" s="183"/>
    </row>
    <row r="250" spans="1:6" ht="15.75" x14ac:dyDescent="0.25">
      <c r="A250" s="75"/>
      <c r="B250" s="425" t="s">
        <v>410</v>
      </c>
      <c r="C250" s="426"/>
      <c r="D250" s="426"/>
      <c r="E250" s="77">
        <v>310</v>
      </c>
      <c r="F250" s="183">
        <f>I233</f>
        <v>1161000</v>
      </c>
    </row>
    <row r="251" spans="1:6" ht="15.75" x14ac:dyDescent="0.25">
      <c r="A251" s="274"/>
      <c r="B251" s="425" t="s">
        <v>506</v>
      </c>
      <c r="C251" s="426"/>
      <c r="D251" s="426"/>
      <c r="E251" s="77">
        <v>346</v>
      </c>
      <c r="F251" s="183">
        <f>I238</f>
        <v>70000</v>
      </c>
    </row>
    <row r="252" spans="1:6" ht="15" x14ac:dyDescent="0.25">
      <c r="A252" s="75">
        <v>6</v>
      </c>
      <c r="B252" s="285" t="s">
        <v>399</v>
      </c>
      <c r="C252" s="286"/>
      <c r="D252" s="286"/>
      <c r="E252" s="77">
        <v>247</v>
      </c>
      <c r="F252" s="220">
        <f>I156+I158+I160+I161+I163+I165</f>
        <v>3491900.0020000003</v>
      </c>
    </row>
    <row r="253" spans="1:6" ht="15" x14ac:dyDescent="0.25">
      <c r="A253" s="75">
        <v>7</v>
      </c>
      <c r="B253" s="285" t="s">
        <v>400</v>
      </c>
      <c r="C253" s="286"/>
      <c r="D253" s="286"/>
      <c r="E253" s="77">
        <v>244</v>
      </c>
      <c r="F253" s="183">
        <f>I168</f>
        <v>109327</v>
      </c>
    </row>
    <row r="254" spans="1:6" ht="15" x14ac:dyDescent="0.25">
      <c r="A254" s="75"/>
      <c r="B254" s="285"/>
      <c r="C254" s="286"/>
      <c r="D254" s="286"/>
      <c r="E254" s="77"/>
      <c r="F254" s="221">
        <f>SUM(F244:F253)</f>
        <v>14371427.002</v>
      </c>
    </row>
  </sheetData>
  <mergeCells count="504">
    <mergeCell ref="B166:C166"/>
    <mergeCell ref="D166:E166"/>
    <mergeCell ref="G166:H166"/>
    <mergeCell ref="I166:J166"/>
    <mergeCell ref="B159:C159"/>
    <mergeCell ref="D159:E159"/>
    <mergeCell ref="G159:H159"/>
    <mergeCell ref="I159:J159"/>
    <mergeCell ref="B162:C162"/>
    <mergeCell ref="D162:E162"/>
    <mergeCell ref="G162:H162"/>
    <mergeCell ref="I162:J162"/>
    <mergeCell ref="B164:C164"/>
    <mergeCell ref="D164:E164"/>
    <mergeCell ref="G164:H164"/>
    <mergeCell ref="I164:J164"/>
    <mergeCell ref="B163:C163"/>
    <mergeCell ref="D163:E163"/>
    <mergeCell ref="G163:H163"/>
    <mergeCell ref="I163:J163"/>
    <mergeCell ref="B165:C165"/>
    <mergeCell ref="D165:E165"/>
    <mergeCell ref="G165:H165"/>
    <mergeCell ref="I165:J165"/>
    <mergeCell ref="B167:C167"/>
    <mergeCell ref="B168:C168"/>
    <mergeCell ref="D167:E167"/>
    <mergeCell ref="D168:E168"/>
    <mergeCell ref="G167:H167"/>
    <mergeCell ref="G168:H168"/>
    <mergeCell ref="I167:J167"/>
    <mergeCell ref="I168:J168"/>
    <mergeCell ref="B250:D250"/>
    <mergeCell ref="B248:D248"/>
    <mergeCell ref="G204:H204"/>
    <mergeCell ref="E235:F235"/>
    <mergeCell ref="G235:H235"/>
    <mergeCell ref="I235:J235"/>
    <mergeCell ref="B236:D236"/>
    <mergeCell ref="E236:F236"/>
    <mergeCell ref="G236:H236"/>
    <mergeCell ref="I236:J236"/>
    <mergeCell ref="B233:D233"/>
    <mergeCell ref="E233:F233"/>
    <mergeCell ref="G233:H233"/>
    <mergeCell ref="I233:J233"/>
    <mergeCell ref="B234:D234"/>
    <mergeCell ref="E234:F234"/>
    <mergeCell ref="B253:D253"/>
    <mergeCell ref="B254:D254"/>
    <mergeCell ref="I221:J221"/>
    <mergeCell ref="B244:D244"/>
    <mergeCell ref="B245:D245"/>
    <mergeCell ref="B246:D246"/>
    <mergeCell ref="B247:D247"/>
    <mergeCell ref="B249:D249"/>
    <mergeCell ref="B252:D252"/>
    <mergeCell ref="B239:D239"/>
    <mergeCell ref="E239:F239"/>
    <mergeCell ref="G239:H239"/>
    <mergeCell ref="I239:J239"/>
    <mergeCell ref="E242:F242"/>
    <mergeCell ref="B243:D243"/>
    <mergeCell ref="B237:D237"/>
    <mergeCell ref="E237:F237"/>
    <mergeCell ref="G237:H237"/>
    <mergeCell ref="I237:J237"/>
    <mergeCell ref="B238:D238"/>
    <mergeCell ref="E238:F238"/>
    <mergeCell ref="G238:H238"/>
    <mergeCell ref="I238:J238"/>
    <mergeCell ref="B235:D235"/>
    <mergeCell ref="G234:H234"/>
    <mergeCell ref="I234:J234"/>
    <mergeCell ref="B231:D231"/>
    <mergeCell ref="E231:F231"/>
    <mergeCell ref="G231:H231"/>
    <mergeCell ref="I231:J231"/>
    <mergeCell ref="B232:D232"/>
    <mergeCell ref="E232:F232"/>
    <mergeCell ref="G232:H232"/>
    <mergeCell ref="I232:J232"/>
    <mergeCell ref="B222:F222"/>
    <mergeCell ref="G222:H222"/>
    <mergeCell ref="I222:J222"/>
    <mergeCell ref="B224:F224"/>
    <mergeCell ref="G224:H224"/>
    <mergeCell ref="I224:J224"/>
    <mergeCell ref="B219:F219"/>
    <mergeCell ref="G219:H219"/>
    <mergeCell ref="B220:F220"/>
    <mergeCell ref="G220:H220"/>
    <mergeCell ref="B221:F221"/>
    <mergeCell ref="G221:H221"/>
    <mergeCell ref="B223:F223"/>
    <mergeCell ref="G223:H223"/>
    <mergeCell ref="I223:J223"/>
    <mergeCell ref="B215:F215"/>
    <mergeCell ref="G215:H215"/>
    <mergeCell ref="B216:F216"/>
    <mergeCell ref="B217:F217"/>
    <mergeCell ref="G217:H217"/>
    <mergeCell ref="B218:F218"/>
    <mergeCell ref="G218:H218"/>
    <mergeCell ref="B212:F212"/>
    <mergeCell ref="G212:H212"/>
    <mergeCell ref="B213:F213"/>
    <mergeCell ref="G213:H213"/>
    <mergeCell ref="B214:F214"/>
    <mergeCell ref="G214:H214"/>
    <mergeCell ref="B210:F210"/>
    <mergeCell ref="G210:H210"/>
    <mergeCell ref="I210:J210"/>
    <mergeCell ref="B211:F211"/>
    <mergeCell ref="G211:H211"/>
    <mergeCell ref="I211:J211"/>
    <mergeCell ref="B202:D202"/>
    <mergeCell ref="G202:H202"/>
    <mergeCell ref="B203:D203"/>
    <mergeCell ref="G203:H203"/>
    <mergeCell ref="B205:D205"/>
    <mergeCell ref="E205:F205"/>
    <mergeCell ref="G205:H205"/>
    <mergeCell ref="E187:F204"/>
    <mergeCell ref="B204:D204"/>
    <mergeCell ref="B198:D198"/>
    <mergeCell ref="G198:H198"/>
    <mergeCell ref="B199:D199"/>
    <mergeCell ref="B200:D200"/>
    <mergeCell ref="G200:H200"/>
    <mergeCell ref="B201:D201"/>
    <mergeCell ref="G201:H201"/>
    <mergeCell ref="B187:D187"/>
    <mergeCell ref="G187:H187"/>
    <mergeCell ref="B188:D188"/>
    <mergeCell ref="G188:H188"/>
    <mergeCell ref="B189:D189"/>
    <mergeCell ref="G189:H189"/>
    <mergeCell ref="B190:D190"/>
    <mergeCell ref="G190:H190"/>
    <mergeCell ref="B191:D191"/>
    <mergeCell ref="B195:D195"/>
    <mergeCell ref="G195:H195"/>
    <mergeCell ref="B196:D196"/>
    <mergeCell ref="G196:H196"/>
    <mergeCell ref="B197:D197"/>
    <mergeCell ref="G197:H197"/>
    <mergeCell ref="G191:H191"/>
    <mergeCell ref="B192:D192"/>
    <mergeCell ref="G192:H192"/>
    <mergeCell ref="B193:D193"/>
    <mergeCell ref="G193:H193"/>
    <mergeCell ref="B194:D194"/>
    <mergeCell ref="G194:H194"/>
    <mergeCell ref="B185:D185"/>
    <mergeCell ref="E185:F185"/>
    <mergeCell ref="G185:H185"/>
    <mergeCell ref="I185:J185"/>
    <mergeCell ref="B186:D186"/>
    <mergeCell ref="E186:F186"/>
    <mergeCell ref="G186:H186"/>
    <mergeCell ref="I186:J186"/>
    <mergeCell ref="B180:D180"/>
    <mergeCell ref="E180:F180"/>
    <mergeCell ref="G180:H180"/>
    <mergeCell ref="I180:J180"/>
    <mergeCell ref="B181:D181"/>
    <mergeCell ref="E181:F181"/>
    <mergeCell ref="G181:H181"/>
    <mergeCell ref="I181:J181"/>
    <mergeCell ref="B178:D178"/>
    <mergeCell ref="E178:F178"/>
    <mergeCell ref="G178:H178"/>
    <mergeCell ref="I178:J178"/>
    <mergeCell ref="B179:D179"/>
    <mergeCell ref="E179:F179"/>
    <mergeCell ref="G179:H179"/>
    <mergeCell ref="I179:J179"/>
    <mergeCell ref="B176:D176"/>
    <mergeCell ref="E176:F176"/>
    <mergeCell ref="G176:H176"/>
    <mergeCell ref="I176:J176"/>
    <mergeCell ref="B177:D177"/>
    <mergeCell ref="E177:F177"/>
    <mergeCell ref="G177:H177"/>
    <mergeCell ref="I177:J177"/>
    <mergeCell ref="B174:D174"/>
    <mergeCell ref="E174:F174"/>
    <mergeCell ref="G174:H174"/>
    <mergeCell ref="I174:J174"/>
    <mergeCell ref="B175:D175"/>
    <mergeCell ref="E175:F175"/>
    <mergeCell ref="G175:H175"/>
    <mergeCell ref="I175:J175"/>
    <mergeCell ref="B169:C169"/>
    <mergeCell ref="D169:E169"/>
    <mergeCell ref="G169:H169"/>
    <mergeCell ref="I169:J169"/>
    <mergeCell ref="B173:D173"/>
    <mergeCell ref="E173:F173"/>
    <mergeCell ref="G173:H173"/>
    <mergeCell ref="I173:J173"/>
    <mergeCell ref="B160:C160"/>
    <mergeCell ref="D160:E160"/>
    <mergeCell ref="G160:H160"/>
    <mergeCell ref="I160:J160"/>
    <mergeCell ref="B161:C161"/>
    <mergeCell ref="D161:E161"/>
    <mergeCell ref="G161:H161"/>
    <mergeCell ref="I161:J161"/>
    <mergeCell ref="B156:C156"/>
    <mergeCell ref="D156:E156"/>
    <mergeCell ref="G156:H156"/>
    <mergeCell ref="I156:J156"/>
    <mergeCell ref="B158:C158"/>
    <mergeCell ref="D158:E158"/>
    <mergeCell ref="G158:H158"/>
    <mergeCell ref="I158:J158"/>
    <mergeCell ref="B154:C154"/>
    <mergeCell ref="D154:E154"/>
    <mergeCell ref="G154:H154"/>
    <mergeCell ref="I154:J154"/>
    <mergeCell ref="B155:C155"/>
    <mergeCell ref="D155:E155"/>
    <mergeCell ref="G155:H155"/>
    <mergeCell ref="I155:J155"/>
    <mergeCell ref="B157:C157"/>
    <mergeCell ref="D157:E157"/>
    <mergeCell ref="G157:H157"/>
    <mergeCell ref="I157:J157"/>
    <mergeCell ref="B147:D147"/>
    <mergeCell ref="E147:F147"/>
    <mergeCell ref="G147:H147"/>
    <mergeCell ref="I147:J147"/>
    <mergeCell ref="B148:D148"/>
    <mergeCell ref="E148:F148"/>
    <mergeCell ref="G148:H148"/>
    <mergeCell ref="I148:J148"/>
    <mergeCell ref="B145:D145"/>
    <mergeCell ref="E145:F145"/>
    <mergeCell ref="G145:H145"/>
    <mergeCell ref="I145:J145"/>
    <mergeCell ref="B146:D146"/>
    <mergeCell ref="E146:F146"/>
    <mergeCell ref="G146:H146"/>
    <mergeCell ref="I146:J146"/>
    <mergeCell ref="B143:D143"/>
    <mergeCell ref="E143:F143"/>
    <mergeCell ref="G143:H143"/>
    <mergeCell ref="I143:J143"/>
    <mergeCell ref="B144:D144"/>
    <mergeCell ref="E144:F144"/>
    <mergeCell ref="G144:H144"/>
    <mergeCell ref="I144:J144"/>
    <mergeCell ref="B141:D141"/>
    <mergeCell ref="E141:F141"/>
    <mergeCell ref="G141:H141"/>
    <mergeCell ref="I141:J141"/>
    <mergeCell ref="B142:D142"/>
    <mergeCell ref="E142:F142"/>
    <mergeCell ref="G142:H142"/>
    <mergeCell ref="I142:J142"/>
    <mergeCell ref="B132:C132"/>
    <mergeCell ref="D132:E132"/>
    <mergeCell ref="G132:H132"/>
    <mergeCell ref="I132:J132"/>
    <mergeCell ref="B140:D140"/>
    <mergeCell ref="E140:F140"/>
    <mergeCell ref="G140:H140"/>
    <mergeCell ref="I140:J140"/>
    <mergeCell ref="B130:C130"/>
    <mergeCell ref="D130:E130"/>
    <mergeCell ref="G130:H130"/>
    <mergeCell ref="I130:J130"/>
    <mergeCell ref="B131:C131"/>
    <mergeCell ref="D131:E131"/>
    <mergeCell ref="G131:H131"/>
    <mergeCell ref="I131:J131"/>
    <mergeCell ref="B128:C128"/>
    <mergeCell ref="D128:E128"/>
    <mergeCell ref="G128:H128"/>
    <mergeCell ref="I128:J128"/>
    <mergeCell ref="B129:C129"/>
    <mergeCell ref="D129:E129"/>
    <mergeCell ref="G129:H129"/>
    <mergeCell ref="I129:J129"/>
    <mergeCell ref="B117:D117"/>
    <mergeCell ref="E117:F117"/>
    <mergeCell ref="G117:H117"/>
    <mergeCell ref="I117:J117"/>
    <mergeCell ref="B118:D118"/>
    <mergeCell ref="E118:F118"/>
    <mergeCell ref="G118:H118"/>
    <mergeCell ref="I118:J118"/>
    <mergeCell ref="B115:D115"/>
    <mergeCell ref="E115:F115"/>
    <mergeCell ref="G115:H115"/>
    <mergeCell ref="I115:J115"/>
    <mergeCell ref="B116:D116"/>
    <mergeCell ref="E116:F116"/>
    <mergeCell ref="G116:H116"/>
    <mergeCell ref="I116:J116"/>
    <mergeCell ref="B113:D113"/>
    <mergeCell ref="E113:F113"/>
    <mergeCell ref="G113:H113"/>
    <mergeCell ref="I113:J113"/>
    <mergeCell ref="B114:D114"/>
    <mergeCell ref="E114:F114"/>
    <mergeCell ref="G114:H114"/>
    <mergeCell ref="I114:J114"/>
    <mergeCell ref="B111:D111"/>
    <mergeCell ref="E111:F111"/>
    <mergeCell ref="G111:H111"/>
    <mergeCell ref="I111:J111"/>
    <mergeCell ref="B112:D112"/>
    <mergeCell ref="E112:F112"/>
    <mergeCell ref="G112:H112"/>
    <mergeCell ref="I112:J112"/>
    <mergeCell ref="B103:D103"/>
    <mergeCell ref="E103:F103"/>
    <mergeCell ref="G103:H103"/>
    <mergeCell ref="I103:J103"/>
    <mergeCell ref="B110:D110"/>
    <mergeCell ref="E110:F110"/>
    <mergeCell ref="G110:H110"/>
    <mergeCell ref="I110:J110"/>
    <mergeCell ref="B101:D101"/>
    <mergeCell ref="E101:F101"/>
    <mergeCell ref="G101:H101"/>
    <mergeCell ref="I101:J101"/>
    <mergeCell ref="B102:D102"/>
    <mergeCell ref="E102:F102"/>
    <mergeCell ref="G102:H102"/>
    <mergeCell ref="I102:J102"/>
    <mergeCell ref="B99:D99"/>
    <mergeCell ref="E99:F99"/>
    <mergeCell ref="G99:H99"/>
    <mergeCell ref="I99:J99"/>
    <mergeCell ref="B100:D100"/>
    <mergeCell ref="E100:F100"/>
    <mergeCell ref="G100:H100"/>
    <mergeCell ref="I100:J100"/>
    <mergeCell ref="B97:D97"/>
    <mergeCell ref="E97:F97"/>
    <mergeCell ref="G97:H97"/>
    <mergeCell ref="I97:J97"/>
    <mergeCell ref="B98:D98"/>
    <mergeCell ref="E98:F98"/>
    <mergeCell ref="G98:H98"/>
    <mergeCell ref="I98:J98"/>
    <mergeCell ref="B95:D95"/>
    <mergeCell ref="E95:F95"/>
    <mergeCell ref="G95:H95"/>
    <mergeCell ref="I95:J95"/>
    <mergeCell ref="B96:D96"/>
    <mergeCell ref="E96:F96"/>
    <mergeCell ref="G96:H96"/>
    <mergeCell ref="I96:J96"/>
    <mergeCell ref="B85:D85"/>
    <mergeCell ref="E85:F85"/>
    <mergeCell ref="B86:D86"/>
    <mergeCell ref="E86:F86"/>
    <mergeCell ref="H86:J86"/>
    <mergeCell ref="B87:D87"/>
    <mergeCell ref="E87:F87"/>
    <mergeCell ref="H87:J87"/>
    <mergeCell ref="B82:D82"/>
    <mergeCell ref="E82:F82"/>
    <mergeCell ref="B83:D83"/>
    <mergeCell ref="E83:F83"/>
    <mergeCell ref="H83:J83"/>
    <mergeCell ref="B84:D84"/>
    <mergeCell ref="E84:F84"/>
    <mergeCell ref="B80:D80"/>
    <mergeCell ref="E80:F80"/>
    <mergeCell ref="H80:J80"/>
    <mergeCell ref="B81:D81"/>
    <mergeCell ref="E81:F81"/>
    <mergeCell ref="H81:J81"/>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B65:D65"/>
    <mergeCell ref="E65:F65"/>
    <mergeCell ref="G65:H65"/>
    <mergeCell ref="I65:J65"/>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P61:R61"/>
    <mergeCell ref="S61:T61"/>
    <mergeCell ref="V61:X61"/>
    <mergeCell ref="P62:R62"/>
    <mergeCell ref="S62:T62"/>
    <mergeCell ref="V62:X62"/>
    <mergeCell ref="P59:R59"/>
    <mergeCell ref="S59:T59"/>
    <mergeCell ref="V59:X59"/>
    <mergeCell ref="P60:R60"/>
    <mergeCell ref="S60:T60"/>
    <mergeCell ref="V60:X60"/>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B45:H45"/>
    <mergeCell ref="B46:H46"/>
    <mergeCell ref="B47:H47"/>
    <mergeCell ref="B48:H48"/>
    <mergeCell ref="B49:H49"/>
    <mergeCell ref="B50:H50"/>
    <mergeCell ref="B36:D36"/>
    <mergeCell ref="E36:G36"/>
    <mergeCell ref="A37:D37"/>
    <mergeCell ref="E37:G37"/>
    <mergeCell ref="B43:H43"/>
    <mergeCell ref="B44:H44"/>
    <mergeCell ref="B34:D34"/>
    <mergeCell ref="E34:G34"/>
    <mergeCell ref="B35:D35"/>
    <mergeCell ref="E35:G35"/>
    <mergeCell ref="B30:D30"/>
    <mergeCell ref="E30:G30"/>
    <mergeCell ref="B31:D31"/>
    <mergeCell ref="E31:G31"/>
    <mergeCell ref="B32:D32"/>
    <mergeCell ref="E32:G32"/>
    <mergeCell ref="B29:D29"/>
    <mergeCell ref="E29:G29"/>
    <mergeCell ref="B19:D19"/>
    <mergeCell ref="E19:G19"/>
    <mergeCell ref="B20:D20"/>
    <mergeCell ref="E20:G20"/>
    <mergeCell ref="A21:D21"/>
    <mergeCell ref="E21:G21"/>
    <mergeCell ref="B33:D33"/>
    <mergeCell ref="E33:G33"/>
    <mergeCell ref="B251:D251"/>
    <mergeCell ref="C4:J5"/>
    <mergeCell ref="C7:J7"/>
    <mergeCell ref="K7:K8"/>
    <mergeCell ref="B11:D11"/>
    <mergeCell ref="E11:G11"/>
    <mergeCell ref="B12:D12"/>
    <mergeCell ref="E12:G12"/>
    <mergeCell ref="B16:D16"/>
    <mergeCell ref="E16:G16"/>
    <mergeCell ref="B17:D17"/>
    <mergeCell ref="E17:G17"/>
    <mergeCell ref="B18:D18"/>
    <mergeCell ref="E18:G18"/>
    <mergeCell ref="B13:D13"/>
    <mergeCell ref="E13:G13"/>
    <mergeCell ref="B14:D14"/>
    <mergeCell ref="E14:G14"/>
    <mergeCell ref="B15:D15"/>
    <mergeCell ref="E15:G15"/>
    <mergeCell ref="B27:D27"/>
    <mergeCell ref="E27:G27"/>
    <mergeCell ref="B28:D28"/>
    <mergeCell ref="E28:G28"/>
  </mergeCells>
  <pageMargins left="0.31496062992125984" right="0.31496062992125984" top="0.31496062992125984" bottom="0.3149606299212598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Y255"/>
  <sheetViews>
    <sheetView topLeftCell="A6" zoomScale="115" zoomScaleNormal="115" workbookViewId="0">
      <selection activeCell="I45" sqref="I45"/>
    </sheetView>
  </sheetViews>
  <sheetFormatPr defaultColWidth="8.85546875" defaultRowHeight="12" x14ac:dyDescent="0.2"/>
  <cols>
    <col min="1" max="1" width="4.7109375" style="68" customWidth="1"/>
    <col min="2" max="2" width="10.28515625" style="68" customWidth="1"/>
    <col min="3" max="3" width="7.5703125" style="68" customWidth="1"/>
    <col min="4" max="4" width="25.5703125" style="68" customWidth="1"/>
    <col min="5" max="5" width="11.28515625" style="87" customWidth="1"/>
    <col min="6" max="6" width="12.28515625" style="68" customWidth="1"/>
    <col min="7" max="7" width="10.28515625" style="68" customWidth="1"/>
    <col min="8" max="8" width="7.7109375" style="68" customWidth="1"/>
    <col min="9" max="9" width="18.5703125" style="68" customWidth="1"/>
    <col min="10" max="10" width="19.7109375" style="68" customWidth="1"/>
    <col min="11" max="11" width="24.42578125" style="68" customWidth="1"/>
    <col min="12" max="12" width="16.140625" style="68" customWidth="1"/>
    <col min="13" max="13" width="12.85546875" style="68" customWidth="1"/>
    <col min="14" max="14" width="13.7109375" style="68" customWidth="1"/>
    <col min="15" max="15" width="13.7109375" style="68" bestFit="1" customWidth="1"/>
    <col min="16" max="16384" width="8.85546875" style="68"/>
  </cols>
  <sheetData>
    <row r="1" spans="1:13" hidden="1" x14ac:dyDescent="0.2"/>
    <row r="2" spans="1:13" hidden="1" x14ac:dyDescent="0.2">
      <c r="D2" s="68" t="s">
        <v>293</v>
      </c>
    </row>
    <row r="3" spans="1:13" hidden="1" x14ac:dyDescent="0.2">
      <c r="C3" s="68" t="s">
        <v>294</v>
      </c>
    </row>
    <row r="4" spans="1:13" ht="13.15" hidden="1" customHeight="1" x14ac:dyDescent="0.2">
      <c r="C4" s="427" t="s">
        <v>295</v>
      </c>
      <c r="D4" s="427"/>
      <c r="E4" s="427"/>
      <c r="F4" s="427"/>
      <c r="G4" s="427"/>
      <c r="H4" s="427"/>
      <c r="I4" s="427"/>
      <c r="J4" s="427"/>
      <c r="K4" s="93"/>
      <c r="L4" s="93"/>
      <c r="M4" s="93"/>
    </row>
    <row r="5" spans="1:13" ht="13.15" hidden="1" customHeight="1" x14ac:dyDescent="0.2">
      <c r="C5" s="427"/>
      <c r="D5" s="427"/>
      <c r="E5" s="427"/>
      <c r="F5" s="427"/>
      <c r="G5" s="427"/>
      <c r="H5" s="427"/>
      <c r="I5" s="427"/>
      <c r="J5" s="427"/>
      <c r="K5" s="93"/>
      <c r="L5" s="93"/>
      <c r="M5" s="93"/>
    </row>
    <row r="6" spans="1:13" ht="13.15" customHeight="1" x14ac:dyDescent="0.2">
      <c r="C6" s="94"/>
      <c r="D6" s="94"/>
      <c r="E6" s="94"/>
      <c r="F6" s="94"/>
      <c r="G6" s="94"/>
      <c r="H6" s="94"/>
      <c r="I6" s="94"/>
      <c r="J6" s="94"/>
      <c r="K6" s="93"/>
      <c r="L6" s="93"/>
      <c r="M6" s="93"/>
    </row>
    <row r="7" spans="1:13" ht="13.15" customHeight="1" x14ac:dyDescent="0.2">
      <c r="C7" s="428" t="s">
        <v>476</v>
      </c>
      <c r="D7" s="428"/>
      <c r="E7" s="428"/>
      <c r="F7" s="428"/>
      <c r="G7" s="428"/>
      <c r="H7" s="428"/>
      <c r="I7" s="428"/>
      <c r="J7" s="428"/>
      <c r="K7" s="429"/>
      <c r="L7" s="93"/>
      <c r="M7" s="93"/>
    </row>
    <row r="8" spans="1:13" ht="13.15" customHeight="1" x14ac:dyDescent="0.2">
      <c r="C8" s="95"/>
      <c r="D8" s="95"/>
      <c r="E8" s="95"/>
      <c r="F8" s="95"/>
      <c r="G8" s="95"/>
      <c r="H8" s="95"/>
      <c r="I8" s="95"/>
      <c r="J8" s="95"/>
      <c r="K8" s="429"/>
      <c r="L8" s="93"/>
      <c r="M8" s="93"/>
    </row>
    <row r="9" spans="1:13" x14ac:dyDescent="0.2">
      <c r="L9" s="187"/>
    </row>
    <row r="10" spans="1:13" hidden="1" x14ac:dyDescent="0.2"/>
    <row r="11" spans="1:13" ht="57" hidden="1" customHeight="1" x14ac:dyDescent="0.2">
      <c r="A11" s="96" t="s">
        <v>265</v>
      </c>
      <c r="B11" s="281" t="s">
        <v>296</v>
      </c>
      <c r="C11" s="281"/>
      <c r="D11" s="281"/>
      <c r="E11" s="281" t="s">
        <v>297</v>
      </c>
      <c r="F11" s="281"/>
      <c r="G11" s="281"/>
      <c r="H11" s="73" t="s">
        <v>298</v>
      </c>
      <c r="I11" s="73" t="s">
        <v>299</v>
      </c>
      <c r="J11" s="73" t="s">
        <v>300</v>
      </c>
    </row>
    <row r="12" spans="1:13" ht="15" hidden="1" customHeight="1" x14ac:dyDescent="0.2">
      <c r="A12" s="77">
        <v>1</v>
      </c>
      <c r="B12" s="281">
        <v>2</v>
      </c>
      <c r="C12" s="281"/>
      <c r="D12" s="281"/>
      <c r="E12" s="281">
        <v>3</v>
      </c>
      <c r="F12" s="281"/>
      <c r="G12" s="281"/>
      <c r="H12" s="77">
        <v>4</v>
      </c>
      <c r="I12" s="77">
        <v>5</v>
      </c>
      <c r="J12" s="77">
        <v>6</v>
      </c>
    </row>
    <row r="13" spans="1:13" hidden="1" x14ac:dyDescent="0.2">
      <c r="A13" s="75"/>
      <c r="B13" s="281"/>
      <c r="C13" s="281"/>
      <c r="D13" s="281"/>
      <c r="E13" s="281"/>
      <c r="F13" s="281"/>
      <c r="G13" s="281"/>
      <c r="H13" s="75"/>
      <c r="I13" s="75"/>
      <c r="J13" s="97">
        <f t="shared" ref="J13:J20" si="0">E13*H13*I13</f>
        <v>0</v>
      </c>
    </row>
    <row r="14" spans="1:13" hidden="1" x14ac:dyDescent="0.2">
      <c r="A14" s="75"/>
      <c r="B14" s="281"/>
      <c r="C14" s="281"/>
      <c r="D14" s="281"/>
      <c r="E14" s="281"/>
      <c r="F14" s="281"/>
      <c r="G14" s="281"/>
      <c r="H14" s="75"/>
      <c r="I14" s="75"/>
      <c r="J14" s="97">
        <f t="shared" si="0"/>
        <v>0</v>
      </c>
    </row>
    <row r="15" spans="1:13" hidden="1" x14ac:dyDescent="0.2">
      <c r="A15" s="75"/>
      <c r="B15" s="281"/>
      <c r="C15" s="281"/>
      <c r="D15" s="281"/>
      <c r="E15" s="281"/>
      <c r="F15" s="281"/>
      <c r="G15" s="281"/>
      <c r="H15" s="75"/>
      <c r="I15" s="75"/>
      <c r="J15" s="97">
        <f t="shared" si="0"/>
        <v>0</v>
      </c>
    </row>
    <row r="16" spans="1:13" hidden="1" x14ac:dyDescent="0.2">
      <c r="A16" s="75"/>
      <c r="B16" s="281"/>
      <c r="C16" s="281"/>
      <c r="D16" s="281"/>
      <c r="E16" s="281"/>
      <c r="F16" s="281"/>
      <c r="G16" s="281"/>
      <c r="H16" s="75"/>
      <c r="I16" s="75"/>
      <c r="J16" s="97">
        <f t="shared" si="0"/>
        <v>0</v>
      </c>
    </row>
    <row r="17" spans="1:11" hidden="1" x14ac:dyDescent="0.2">
      <c r="A17" s="75"/>
      <c r="B17" s="281"/>
      <c r="C17" s="281"/>
      <c r="D17" s="281"/>
      <c r="E17" s="281"/>
      <c r="F17" s="281"/>
      <c r="G17" s="281"/>
      <c r="H17" s="75"/>
      <c r="I17" s="75"/>
      <c r="J17" s="97">
        <f t="shared" si="0"/>
        <v>0</v>
      </c>
      <c r="K17" s="68" t="s">
        <v>301</v>
      </c>
    </row>
    <row r="18" spans="1:11" hidden="1" x14ac:dyDescent="0.2">
      <c r="A18" s="75"/>
      <c r="B18" s="281"/>
      <c r="C18" s="281"/>
      <c r="D18" s="281"/>
      <c r="E18" s="281"/>
      <c r="F18" s="281"/>
      <c r="G18" s="281"/>
      <c r="H18" s="75"/>
      <c r="I18" s="75"/>
      <c r="J18" s="97">
        <f t="shared" si="0"/>
        <v>0</v>
      </c>
    </row>
    <row r="19" spans="1:11" hidden="1" x14ac:dyDescent="0.2">
      <c r="A19" s="75"/>
      <c r="B19" s="281"/>
      <c r="C19" s="281"/>
      <c r="D19" s="281"/>
      <c r="E19" s="281"/>
      <c r="F19" s="281"/>
      <c r="G19" s="281"/>
      <c r="H19" s="75"/>
      <c r="I19" s="75"/>
      <c r="J19" s="97">
        <f t="shared" si="0"/>
        <v>0</v>
      </c>
    </row>
    <row r="20" spans="1:11" hidden="1" x14ac:dyDescent="0.2">
      <c r="A20" s="75"/>
      <c r="B20" s="281"/>
      <c r="C20" s="281"/>
      <c r="D20" s="281"/>
      <c r="E20" s="281"/>
      <c r="F20" s="281"/>
      <c r="G20" s="281"/>
      <c r="H20" s="75"/>
      <c r="I20" s="75"/>
      <c r="J20" s="97">
        <f t="shared" si="0"/>
        <v>0</v>
      </c>
    </row>
    <row r="21" spans="1:11" hidden="1" x14ac:dyDescent="0.2">
      <c r="A21" s="430" t="s">
        <v>288</v>
      </c>
      <c r="B21" s="431"/>
      <c r="C21" s="431"/>
      <c r="D21" s="432"/>
      <c r="E21" s="281" t="s">
        <v>35</v>
      </c>
      <c r="F21" s="281"/>
      <c r="G21" s="281"/>
      <c r="H21" s="77" t="s">
        <v>35</v>
      </c>
      <c r="I21" s="77" t="s">
        <v>35</v>
      </c>
      <c r="J21" s="75"/>
    </row>
    <row r="22" spans="1:11" hidden="1" x14ac:dyDescent="0.2"/>
    <row r="23" spans="1:11" hidden="1" x14ac:dyDescent="0.2">
      <c r="B23" s="68" t="s">
        <v>302</v>
      </c>
    </row>
    <row r="24" spans="1:11" hidden="1" x14ac:dyDescent="0.2"/>
    <row r="25" spans="1:11" hidden="1" x14ac:dyDescent="0.2">
      <c r="C25" s="68" t="s">
        <v>303</v>
      </c>
    </row>
    <row r="26" spans="1:11" hidden="1" x14ac:dyDescent="0.2"/>
    <row r="27" spans="1:11" ht="84" hidden="1" x14ac:dyDescent="0.2">
      <c r="A27" s="96" t="s">
        <v>265</v>
      </c>
      <c r="B27" s="281" t="s">
        <v>296</v>
      </c>
      <c r="C27" s="281"/>
      <c r="D27" s="281"/>
      <c r="E27" s="281" t="s">
        <v>304</v>
      </c>
      <c r="F27" s="281"/>
      <c r="G27" s="281"/>
      <c r="H27" s="73" t="s">
        <v>305</v>
      </c>
      <c r="I27" s="73" t="s">
        <v>306</v>
      </c>
      <c r="J27" s="73" t="s">
        <v>300</v>
      </c>
    </row>
    <row r="28" spans="1:11" hidden="1" x14ac:dyDescent="0.2">
      <c r="A28" s="77">
        <v>1</v>
      </c>
      <c r="B28" s="281">
        <v>2</v>
      </c>
      <c r="C28" s="281"/>
      <c r="D28" s="281"/>
      <c r="E28" s="281">
        <v>3</v>
      </c>
      <c r="F28" s="281"/>
      <c r="G28" s="281"/>
      <c r="H28" s="77">
        <v>4</v>
      </c>
      <c r="I28" s="77">
        <v>5</v>
      </c>
      <c r="J28" s="77">
        <v>6</v>
      </c>
    </row>
    <row r="29" spans="1:11" hidden="1" x14ac:dyDescent="0.2">
      <c r="A29" s="75"/>
      <c r="B29" s="281"/>
      <c r="C29" s="281"/>
      <c r="D29" s="281"/>
      <c r="E29" s="281"/>
      <c r="F29" s="281"/>
      <c r="G29" s="281"/>
      <c r="H29" s="75"/>
      <c r="I29" s="75"/>
      <c r="J29" s="97">
        <f t="shared" ref="J29:J36" si="1">E29*H29*I29</f>
        <v>0</v>
      </c>
    </row>
    <row r="30" spans="1:11" hidden="1" x14ac:dyDescent="0.2">
      <c r="A30" s="75"/>
      <c r="B30" s="281"/>
      <c r="C30" s="281"/>
      <c r="D30" s="281"/>
      <c r="E30" s="281"/>
      <c r="F30" s="281"/>
      <c r="G30" s="281"/>
      <c r="H30" s="75"/>
      <c r="I30" s="75"/>
      <c r="J30" s="97">
        <f t="shared" si="1"/>
        <v>0</v>
      </c>
    </row>
    <row r="31" spans="1:11" hidden="1" x14ac:dyDescent="0.2">
      <c r="A31" s="75"/>
      <c r="B31" s="281"/>
      <c r="C31" s="281"/>
      <c r="D31" s="281"/>
      <c r="E31" s="281"/>
      <c r="F31" s="281"/>
      <c r="G31" s="281"/>
      <c r="H31" s="75"/>
      <c r="I31" s="75"/>
      <c r="J31" s="97">
        <f t="shared" si="1"/>
        <v>0</v>
      </c>
    </row>
    <row r="32" spans="1:11" hidden="1" x14ac:dyDescent="0.2">
      <c r="A32" s="75"/>
      <c r="B32" s="281"/>
      <c r="C32" s="281"/>
      <c r="D32" s="281"/>
      <c r="E32" s="281"/>
      <c r="F32" s="281"/>
      <c r="G32" s="281"/>
      <c r="H32" s="75"/>
      <c r="I32" s="75"/>
      <c r="J32" s="97">
        <f t="shared" si="1"/>
        <v>0</v>
      </c>
    </row>
    <row r="33" spans="1:12" hidden="1" x14ac:dyDescent="0.2">
      <c r="A33" s="75"/>
      <c r="B33" s="281"/>
      <c r="C33" s="281"/>
      <c r="D33" s="281"/>
      <c r="E33" s="281"/>
      <c r="F33" s="281"/>
      <c r="G33" s="281"/>
      <c r="H33" s="75"/>
      <c r="I33" s="75"/>
      <c r="J33" s="97">
        <f t="shared" si="1"/>
        <v>0</v>
      </c>
    </row>
    <row r="34" spans="1:12" hidden="1" x14ac:dyDescent="0.2">
      <c r="A34" s="75"/>
      <c r="B34" s="281"/>
      <c r="C34" s="281"/>
      <c r="D34" s="281"/>
      <c r="E34" s="281"/>
      <c r="F34" s="281"/>
      <c r="G34" s="281"/>
      <c r="H34" s="75"/>
      <c r="I34" s="75"/>
      <c r="J34" s="97">
        <f t="shared" si="1"/>
        <v>0</v>
      </c>
    </row>
    <row r="35" spans="1:12" hidden="1" x14ac:dyDescent="0.2">
      <c r="A35" s="75"/>
      <c r="B35" s="281"/>
      <c r="C35" s="281"/>
      <c r="D35" s="281"/>
      <c r="E35" s="281"/>
      <c r="F35" s="281"/>
      <c r="G35" s="281"/>
      <c r="H35" s="75"/>
      <c r="I35" s="75"/>
      <c r="J35" s="97">
        <f t="shared" si="1"/>
        <v>0</v>
      </c>
    </row>
    <row r="36" spans="1:12" hidden="1" x14ac:dyDescent="0.2">
      <c r="A36" s="75"/>
      <c r="B36" s="281"/>
      <c r="C36" s="281"/>
      <c r="D36" s="281"/>
      <c r="E36" s="281"/>
      <c r="F36" s="281"/>
      <c r="G36" s="281"/>
      <c r="H36" s="75"/>
      <c r="I36" s="75"/>
      <c r="J36" s="97">
        <f t="shared" si="1"/>
        <v>0</v>
      </c>
    </row>
    <row r="37" spans="1:12" hidden="1" x14ac:dyDescent="0.2">
      <c r="A37" s="430" t="s">
        <v>288</v>
      </c>
      <c r="B37" s="431"/>
      <c r="C37" s="431"/>
      <c r="D37" s="432"/>
      <c r="E37" s="281" t="s">
        <v>35</v>
      </c>
      <c r="F37" s="281"/>
      <c r="G37" s="281"/>
      <c r="H37" s="77" t="s">
        <v>35</v>
      </c>
      <c r="I37" s="77" t="s">
        <v>35</v>
      </c>
      <c r="J37" s="75"/>
    </row>
    <row r="38" spans="1:12" hidden="1" x14ac:dyDescent="0.2"/>
    <row r="39" spans="1:12" hidden="1" x14ac:dyDescent="0.2">
      <c r="B39" s="68" t="s">
        <v>302</v>
      </c>
    </row>
    <row r="40" spans="1:12" x14ac:dyDescent="0.2">
      <c r="K40" s="68" t="s">
        <v>397</v>
      </c>
    </row>
    <row r="41" spans="1:12" ht="15.75" x14ac:dyDescent="0.25">
      <c r="B41" s="66">
        <v>1</v>
      </c>
      <c r="C41" s="70" t="s">
        <v>263</v>
      </c>
      <c r="K41" s="212">
        <v>43339005.810000002</v>
      </c>
    </row>
    <row r="42" spans="1:12" ht="15.75" x14ac:dyDescent="0.25">
      <c r="C42" s="98"/>
      <c r="K42" s="217">
        <f>I44+H87+I132+I169+J206+I225+I234+I235+I237+I239</f>
        <v>49885620.631999999</v>
      </c>
    </row>
    <row r="43" spans="1:12" x14ac:dyDescent="0.2">
      <c r="A43" s="73" t="s">
        <v>265</v>
      </c>
      <c r="B43" s="281" t="s">
        <v>307</v>
      </c>
      <c r="C43" s="281"/>
      <c r="D43" s="281"/>
      <c r="E43" s="281"/>
      <c r="F43" s="281"/>
      <c r="G43" s="281"/>
      <c r="H43" s="281"/>
      <c r="I43" s="99" t="s">
        <v>308</v>
      </c>
      <c r="J43" s="100"/>
      <c r="K43" s="217">
        <f>K41-K42</f>
        <v>-6546614.8219999969</v>
      </c>
    </row>
    <row r="44" spans="1:12" ht="33.75" customHeight="1" x14ac:dyDescent="0.3">
      <c r="A44" s="73"/>
      <c r="B44" s="282" t="s">
        <v>403</v>
      </c>
      <c r="C44" s="283"/>
      <c r="D44" s="283"/>
      <c r="E44" s="283"/>
      <c r="F44" s="283"/>
      <c r="G44" s="283"/>
      <c r="H44" s="284"/>
      <c r="I44" s="101">
        <f>27217000+1134100+353164.81+6546614.82</f>
        <v>35250879.629999995</v>
      </c>
      <c r="J44" s="102"/>
      <c r="K44" s="103"/>
      <c r="L44" s="104"/>
    </row>
    <row r="45" spans="1:12" ht="15.75" x14ac:dyDescent="0.25">
      <c r="A45" s="75"/>
      <c r="B45" s="285" t="s">
        <v>268</v>
      </c>
      <c r="C45" s="286"/>
      <c r="D45" s="286"/>
      <c r="E45" s="286"/>
      <c r="F45" s="286"/>
      <c r="G45" s="286"/>
      <c r="H45" s="286"/>
      <c r="I45" s="105">
        <f>I44/1.302</f>
        <v>27074408.317972347</v>
      </c>
      <c r="J45" s="106"/>
    </row>
    <row r="46" spans="1:12" x14ac:dyDescent="0.2">
      <c r="A46" s="77">
        <v>1</v>
      </c>
      <c r="B46" s="287" t="s">
        <v>269</v>
      </c>
      <c r="C46" s="287"/>
      <c r="D46" s="287"/>
      <c r="E46" s="287"/>
      <c r="F46" s="287"/>
      <c r="G46" s="287"/>
      <c r="H46" s="287"/>
      <c r="I46" s="107"/>
      <c r="J46" s="108"/>
    </row>
    <row r="47" spans="1:12" ht="25.9" customHeight="1" x14ac:dyDescent="0.25">
      <c r="A47" s="77" t="s">
        <v>270</v>
      </c>
      <c r="B47" s="280" t="s">
        <v>271</v>
      </c>
      <c r="C47" s="280"/>
      <c r="D47" s="280"/>
      <c r="E47" s="280"/>
      <c r="F47" s="280"/>
      <c r="G47" s="280"/>
      <c r="H47" s="280"/>
      <c r="I47" s="105">
        <f>I45*22%</f>
        <v>5956369.8299539164</v>
      </c>
      <c r="J47" s="109"/>
      <c r="K47" s="79"/>
    </row>
    <row r="48" spans="1:12" ht="15.75" x14ac:dyDescent="0.25">
      <c r="A48" s="77" t="s">
        <v>272</v>
      </c>
      <c r="B48" s="287" t="s">
        <v>273</v>
      </c>
      <c r="C48" s="287"/>
      <c r="D48" s="287"/>
      <c r="E48" s="287"/>
      <c r="F48" s="287"/>
      <c r="G48" s="287"/>
      <c r="H48" s="287"/>
      <c r="I48" s="110"/>
      <c r="J48" s="111"/>
      <c r="K48" s="81"/>
    </row>
    <row r="49" spans="1:24" ht="24" customHeight="1" x14ac:dyDescent="0.25">
      <c r="A49" s="77" t="s">
        <v>274</v>
      </c>
      <c r="B49" s="280" t="s">
        <v>275</v>
      </c>
      <c r="C49" s="280"/>
      <c r="D49" s="280"/>
      <c r="E49" s="280"/>
      <c r="F49" s="280"/>
      <c r="G49" s="280"/>
      <c r="H49" s="280"/>
      <c r="I49" s="110"/>
      <c r="J49" s="111"/>
      <c r="K49" s="81"/>
    </row>
    <row r="50" spans="1:24" ht="15.75" x14ac:dyDescent="0.25">
      <c r="A50" s="77">
        <v>2</v>
      </c>
      <c r="B50" s="287" t="s">
        <v>276</v>
      </c>
      <c r="C50" s="287"/>
      <c r="D50" s="287"/>
      <c r="E50" s="287"/>
      <c r="F50" s="287"/>
      <c r="G50" s="287"/>
      <c r="H50" s="287"/>
      <c r="I50" s="110"/>
      <c r="J50" s="111"/>
      <c r="K50" s="81"/>
    </row>
    <row r="51" spans="1:24" ht="34.9" customHeight="1" x14ac:dyDescent="0.25">
      <c r="A51" s="77" t="s">
        <v>277</v>
      </c>
      <c r="B51" s="280" t="s">
        <v>278</v>
      </c>
      <c r="C51" s="280"/>
      <c r="D51" s="280"/>
      <c r="E51" s="280"/>
      <c r="F51" s="280"/>
      <c r="G51" s="280"/>
      <c r="H51" s="280"/>
      <c r="I51" s="110">
        <f>I45*2.9%</f>
        <v>785157.84122119797</v>
      </c>
      <c r="J51" s="111"/>
      <c r="K51" s="79"/>
    </row>
    <row r="52" spans="1:24" ht="15.75" x14ac:dyDescent="0.25">
      <c r="A52" s="77" t="s">
        <v>279</v>
      </c>
      <c r="B52" s="287" t="s">
        <v>280</v>
      </c>
      <c r="C52" s="287"/>
      <c r="D52" s="287"/>
      <c r="E52" s="287"/>
      <c r="F52" s="287"/>
      <c r="G52" s="287"/>
      <c r="H52" s="287"/>
      <c r="I52" s="110"/>
      <c r="J52" s="111"/>
      <c r="K52" s="81"/>
    </row>
    <row r="53" spans="1:24" ht="27" customHeight="1" x14ac:dyDescent="0.25">
      <c r="A53" s="82" t="s">
        <v>281</v>
      </c>
      <c r="B53" s="280" t="s">
        <v>282</v>
      </c>
      <c r="C53" s="280"/>
      <c r="D53" s="280"/>
      <c r="E53" s="280"/>
      <c r="F53" s="280"/>
      <c r="G53" s="280"/>
      <c r="H53" s="280"/>
      <c r="I53" s="110">
        <f>I45*0.2%</f>
        <v>54148.816635944699</v>
      </c>
      <c r="J53" s="111"/>
      <c r="K53" s="79"/>
    </row>
    <row r="54" spans="1:24" ht="22.9" customHeight="1" x14ac:dyDescent="0.25">
      <c r="A54" s="77" t="s">
        <v>283</v>
      </c>
      <c r="B54" s="280" t="s">
        <v>284</v>
      </c>
      <c r="C54" s="280"/>
      <c r="D54" s="280"/>
      <c r="E54" s="280"/>
      <c r="F54" s="280"/>
      <c r="G54" s="280"/>
      <c r="H54" s="280"/>
      <c r="I54" s="110"/>
      <c r="J54" s="111"/>
      <c r="K54" s="81"/>
    </row>
    <row r="55" spans="1:24" ht="25.15" customHeight="1" x14ac:dyDescent="0.25">
      <c r="A55" s="77" t="s">
        <v>285</v>
      </c>
      <c r="B55" s="280" t="s">
        <v>286</v>
      </c>
      <c r="C55" s="280"/>
      <c r="D55" s="280"/>
      <c r="E55" s="280"/>
      <c r="F55" s="280"/>
      <c r="G55" s="280"/>
      <c r="H55" s="280"/>
      <c r="I55" s="110"/>
      <c r="J55" s="111"/>
      <c r="K55" s="81"/>
    </row>
    <row r="56" spans="1:24" ht="24.6" customHeight="1" x14ac:dyDescent="0.25">
      <c r="A56" s="77">
        <v>3</v>
      </c>
      <c r="B56" s="280" t="s">
        <v>287</v>
      </c>
      <c r="C56" s="280"/>
      <c r="D56" s="280"/>
      <c r="E56" s="280"/>
      <c r="F56" s="280"/>
      <c r="G56" s="280"/>
      <c r="H56" s="280"/>
      <c r="I56" s="110">
        <f>I45*5.1%</f>
        <v>1380794.8242165896</v>
      </c>
      <c r="J56" s="111"/>
      <c r="K56" s="79"/>
    </row>
    <row r="57" spans="1:24" ht="15.75" x14ac:dyDescent="0.25">
      <c r="A57" s="77"/>
      <c r="B57" s="288" t="s">
        <v>288</v>
      </c>
      <c r="C57" s="288"/>
      <c r="D57" s="288"/>
      <c r="E57" s="288"/>
      <c r="F57" s="288"/>
      <c r="G57" s="288"/>
      <c r="H57" s="288"/>
      <c r="I57" s="112">
        <f>SUM(I47:I56)</f>
        <v>8176471.312027649</v>
      </c>
      <c r="J57" s="111"/>
      <c r="K57" s="84"/>
      <c r="O57" s="113"/>
      <c r="P57" s="433"/>
      <c r="Q57" s="433"/>
      <c r="R57" s="433"/>
      <c r="S57" s="433"/>
      <c r="T57" s="433"/>
      <c r="U57" s="113"/>
      <c r="V57" s="433"/>
      <c r="W57" s="433"/>
      <c r="X57" s="433"/>
    </row>
    <row r="58" spans="1:24" ht="12.75" customHeight="1" x14ac:dyDescent="0.2">
      <c r="B58" s="289"/>
      <c r="C58" s="289"/>
      <c r="D58" s="289"/>
      <c r="E58" s="289"/>
      <c r="F58" s="289"/>
      <c r="G58" s="289"/>
      <c r="H58" s="289"/>
      <c r="K58" s="84"/>
      <c r="O58" s="114"/>
      <c r="P58" s="434"/>
      <c r="Q58" s="434"/>
      <c r="R58" s="434"/>
      <c r="S58" s="434"/>
      <c r="T58" s="434"/>
      <c r="U58" s="115"/>
      <c r="V58" s="435"/>
      <c r="W58" s="435"/>
      <c r="X58" s="435"/>
    </row>
    <row r="59" spans="1:24" s="71" customFormat="1" hidden="1" x14ac:dyDescent="0.2">
      <c r="B59" s="71" t="s">
        <v>289</v>
      </c>
      <c r="E59" s="72"/>
      <c r="K59" s="86"/>
      <c r="O59" s="116"/>
      <c r="P59" s="442"/>
      <c r="Q59" s="442"/>
      <c r="R59" s="442"/>
      <c r="S59" s="443"/>
      <c r="T59" s="443"/>
      <c r="U59" s="117"/>
      <c r="V59" s="444"/>
      <c r="W59" s="444"/>
      <c r="X59" s="444"/>
    </row>
    <row r="60" spans="1:24" hidden="1" x14ac:dyDescent="0.2">
      <c r="K60" s="84"/>
      <c r="O60" s="118"/>
      <c r="P60" s="439"/>
      <c r="Q60" s="439"/>
      <c r="R60" s="439"/>
      <c r="S60" s="440"/>
      <c r="T60" s="440"/>
      <c r="U60" s="119"/>
      <c r="V60" s="441"/>
      <c r="W60" s="441"/>
      <c r="X60" s="441"/>
    </row>
    <row r="61" spans="1:24" hidden="1" x14ac:dyDescent="0.2">
      <c r="A61" s="68" t="s">
        <v>309</v>
      </c>
      <c r="K61" s="84"/>
      <c r="O61" s="118"/>
      <c r="P61" s="436"/>
      <c r="Q61" s="436"/>
      <c r="R61" s="436"/>
      <c r="S61" s="437"/>
      <c r="T61" s="437"/>
      <c r="U61" s="120"/>
      <c r="V61" s="438"/>
      <c r="W61" s="438"/>
      <c r="X61" s="438"/>
    </row>
    <row r="62" spans="1:24" hidden="1" x14ac:dyDescent="0.2">
      <c r="A62" s="68" t="s">
        <v>310</v>
      </c>
      <c r="K62" s="84"/>
      <c r="O62" s="118"/>
      <c r="P62" s="439"/>
      <c r="Q62" s="439"/>
      <c r="R62" s="439"/>
      <c r="S62" s="440"/>
      <c r="T62" s="440"/>
      <c r="U62" s="119"/>
      <c r="V62" s="441"/>
      <c r="W62" s="441"/>
      <c r="X62" s="441"/>
    </row>
    <row r="63" spans="1:24" hidden="1" x14ac:dyDescent="0.2">
      <c r="K63" s="84"/>
      <c r="O63" s="118"/>
      <c r="P63" s="439"/>
      <c r="Q63" s="439"/>
      <c r="R63" s="439"/>
      <c r="S63" s="445"/>
      <c r="T63" s="445"/>
      <c r="U63" s="119"/>
      <c r="V63" s="441"/>
      <c r="W63" s="441"/>
      <c r="X63" s="441"/>
    </row>
    <row r="64" spans="1:24" ht="37.9" hidden="1" customHeight="1" x14ac:dyDescent="0.2">
      <c r="A64" s="88" t="s">
        <v>265</v>
      </c>
      <c r="B64" s="281" t="s">
        <v>20</v>
      </c>
      <c r="C64" s="281"/>
      <c r="D64" s="281"/>
      <c r="E64" s="281" t="s">
        <v>290</v>
      </c>
      <c r="F64" s="281"/>
      <c r="G64" s="290" t="s">
        <v>291</v>
      </c>
      <c r="H64" s="290"/>
      <c r="I64" s="290" t="s">
        <v>311</v>
      </c>
      <c r="J64" s="290"/>
      <c r="K64" s="84"/>
      <c r="O64" s="121"/>
      <c r="P64" s="436"/>
      <c r="Q64" s="436"/>
      <c r="R64" s="436"/>
      <c r="S64" s="437"/>
      <c r="T64" s="437"/>
      <c r="U64" s="120"/>
      <c r="V64" s="438"/>
      <c r="W64" s="438"/>
      <c r="X64" s="438"/>
    </row>
    <row r="65" spans="1:24" hidden="1" x14ac:dyDescent="0.2">
      <c r="A65" s="75">
        <v>1</v>
      </c>
      <c r="B65" s="281">
        <v>2</v>
      </c>
      <c r="C65" s="281"/>
      <c r="D65" s="281"/>
      <c r="E65" s="281">
        <v>3</v>
      </c>
      <c r="F65" s="281"/>
      <c r="G65" s="290">
        <v>4</v>
      </c>
      <c r="H65" s="290"/>
      <c r="I65" s="290">
        <v>5</v>
      </c>
      <c r="J65" s="290"/>
      <c r="K65" s="84"/>
      <c r="O65" s="122"/>
      <c r="P65" s="122"/>
      <c r="Q65" s="122"/>
      <c r="R65" s="122"/>
      <c r="S65" s="123"/>
      <c r="T65" s="122"/>
      <c r="U65" s="122"/>
      <c r="V65" s="446"/>
      <c r="W65" s="446"/>
      <c r="X65" s="446"/>
    </row>
    <row r="66" spans="1:24" hidden="1" x14ac:dyDescent="0.2">
      <c r="A66" s="75"/>
      <c r="B66" s="291"/>
      <c r="C66" s="291"/>
      <c r="D66" s="291"/>
      <c r="E66" s="281"/>
      <c r="F66" s="281"/>
      <c r="G66" s="290"/>
      <c r="H66" s="290"/>
      <c r="I66" s="447">
        <f t="shared" ref="I66:I71" si="2">E66*G66</f>
        <v>0</v>
      </c>
      <c r="J66" s="447"/>
      <c r="K66" s="84"/>
    </row>
    <row r="67" spans="1:24" hidden="1" x14ac:dyDescent="0.2">
      <c r="A67" s="75"/>
      <c r="B67" s="291"/>
      <c r="C67" s="291"/>
      <c r="D67" s="291"/>
      <c r="E67" s="281"/>
      <c r="F67" s="281"/>
      <c r="G67" s="290"/>
      <c r="H67" s="290"/>
      <c r="I67" s="447">
        <f t="shared" si="2"/>
        <v>0</v>
      </c>
      <c r="J67" s="447"/>
      <c r="K67" s="84"/>
    </row>
    <row r="68" spans="1:24" hidden="1" x14ac:dyDescent="0.2">
      <c r="A68" s="75"/>
      <c r="B68" s="291"/>
      <c r="C68" s="291"/>
      <c r="D68" s="291"/>
      <c r="E68" s="281"/>
      <c r="F68" s="281"/>
      <c r="G68" s="290"/>
      <c r="H68" s="290"/>
      <c r="I68" s="447">
        <f t="shared" si="2"/>
        <v>0</v>
      </c>
      <c r="J68" s="447"/>
      <c r="K68" s="84"/>
    </row>
    <row r="69" spans="1:24" hidden="1" x14ac:dyDescent="0.2">
      <c r="A69" s="75"/>
      <c r="B69" s="291"/>
      <c r="C69" s="291"/>
      <c r="D69" s="291"/>
      <c r="E69" s="281"/>
      <c r="F69" s="281"/>
      <c r="G69" s="290"/>
      <c r="H69" s="290"/>
      <c r="I69" s="447">
        <f t="shared" si="2"/>
        <v>0</v>
      </c>
      <c r="J69" s="447"/>
      <c r="K69" s="84"/>
    </row>
    <row r="70" spans="1:24" hidden="1" x14ac:dyDescent="0.2">
      <c r="A70" s="75"/>
      <c r="B70" s="291"/>
      <c r="C70" s="291"/>
      <c r="D70" s="291"/>
      <c r="E70" s="281"/>
      <c r="F70" s="281"/>
      <c r="G70" s="290"/>
      <c r="H70" s="290"/>
      <c r="I70" s="447">
        <f t="shared" si="2"/>
        <v>0</v>
      </c>
      <c r="J70" s="447"/>
      <c r="K70" s="84"/>
    </row>
    <row r="71" spans="1:24" hidden="1" x14ac:dyDescent="0.2">
      <c r="A71" s="75"/>
      <c r="B71" s="291"/>
      <c r="C71" s="291"/>
      <c r="D71" s="291"/>
      <c r="E71" s="281"/>
      <c r="F71" s="281"/>
      <c r="G71" s="290"/>
      <c r="H71" s="290"/>
      <c r="I71" s="447">
        <f t="shared" si="2"/>
        <v>0</v>
      </c>
      <c r="J71" s="447"/>
      <c r="K71" s="84"/>
    </row>
    <row r="72" spans="1:24" hidden="1" x14ac:dyDescent="0.2">
      <c r="A72" s="75"/>
      <c r="B72" s="281" t="s">
        <v>288</v>
      </c>
      <c r="C72" s="281"/>
      <c r="D72" s="281"/>
      <c r="E72" s="281" t="s">
        <v>35</v>
      </c>
      <c r="F72" s="281"/>
      <c r="G72" s="290" t="s">
        <v>35</v>
      </c>
      <c r="H72" s="290"/>
      <c r="I72" s="447">
        <f>SUM(I66:J71)</f>
        <v>0</v>
      </c>
      <c r="J72" s="290"/>
      <c r="K72" s="84"/>
    </row>
    <row r="73" spans="1:24" hidden="1" x14ac:dyDescent="0.2">
      <c r="K73" s="84"/>
    </row>
    <row r="74" spans="1:24" x14ac:dyDescent="0.2">
      <c r="J74" s="104"/>
      <c r="K74" s="84"/>
    </row>
    <row r="75" spans="1:24" s="71" customFormat="1" ht="15.75" x14ac:dyDescent="0.25">
      <c r="B75" s="70" t="s">
        <v>312</v>
      </c>
      <c r="E75" s="72"/>
      <c r="K75" s="124"/>
    </row>
    <row r="76" spans="1:24" x14ac:dyDescent="0.2">
      <c r="K76" s="104"/>
    </row>
    <row r="77" spans="1:24" x14ac:dyDescent="0.2">
      <c r="A77" s="68" t="s">
        <v>313</v>
      </c>
      <c r="E77" s="87">
        <v>851</v>
      </c>
    </row>
    <row r="78" spans="1:24" x14ac:dyDescent="0.2">
      <c r="A78" s="68" t="s">
        <v>310</v>
      </c>
      <c r="E78" s="87" t="s">
        <v>314</v>
      </c>
    </row>
    <row r="80" spans="1:24" ht="52.9" customHeight="1" x14ac:dyDescent="0.2">
      <c r="A80" s="125" t="s">
        <v>92</v>
      </c>
      <c r="B80" s="448" t="s">
        <v>296</v>
      </c>
      <c r="C80" s="448"/>
      <c r="D80" s="448"/>
      <c r="E80" s="448" t="s">
        <v>315</v>
      </c>
      <c r="F80" s="448"/>
      <c r="G80" s="125" t="s">
        <v>316</v>
      </c>
      <c r="H80" s="448" t="s">
        <v>317</v>
      </c>
      <c r="I80" s="448"/>
      <c r="J80" s="448"/>
    </row>
    <row r="81" spans="1:15" s="128" customFormat="1" ht="8.4499999999999993" customHeight="1" x14ac:dyDescent="0.2">
      <c r="A81" s="126">
        <v>1</v>
      </c>
      <c r="B81" s="449">
        <v>2</v>
      </c>
      <c r="C81" s="449"/>
      <c r="D81" s="449"/>
      <c r="E81" s="449">
        <v>3</v>
      </c>
      <c r="F81" s="449"/>
      <c r="G81" s="127">
        <v>4</v>
      </c>
      <c r="H81" s="450">
        <v>5</v>
      </c>
      <c r="I81" s="450"/>
      <c r="J81" s="450"/>
    </row>
    <row r="82" spans="1:15" ht="12" customHeight="1" x14ac:dyDescent="0.2">
      <c r="A82" s="118">
        <v>1</v>
      </c>
      <c r="B82" s="439" t="s">
        <v>318</v>
      </c>
      <c r="C82" s="439"/>
      <c r="D82" s="439"/>
      <c r="E82" s="440">
        <v>3754545.45</v>
      </c>
      <c r="F82" s="440"/>
      <c r="G82" s="129">
        <v>1.1000000000000001</v>
      </c>
      <c r="H82" s="129"/>
      <c r="I82" s="130"/>
      <c r="J82" s="131">
        <f>'РО  мунзадание 2025'!J82</f>
        <v>0</v>
      </c>
      <c r="K82" s="68">
        <v>41300</v>
      </c>
      <c r="L82" s="187">
        <f>K82/G82*100</f>
        <v>3754545.4545454546</v>
      </c>
    </row>
    <row r="83" spans="1:15" ht="12" hidden="1" customHeight="1" x14ac:dyDescent="0.2">
      <c r="A83" s="118"/>
      <c r="B83" s="439" t="s">
        <v>318</v>
      </c>
      <c r="C83" s="439"/>
      <c r="D83" s="439"/>
      <c r="E83" s="440"/>
      <c r="F83" s="440"/>
      <c r="G83" s="119">
        <v>2.2000000000000002</v>
      </c>
      <c r="H83" s="451">
        <f>ROUND(E83*2.2%,0)</f>
        <v>0</v>
      </c>
      <c r="I83" s="451"/>
      <c r="J83" s="451"/>
      <c r="L83" s="187">
        <f t="shared" ref="L83:L85" si="3">K83/G83*100</f>
        <v>0</v>
      </c>
    </row>
    <row r="84" spans="1:15" hidden="1" x14ac:dyDescent="0.2">
      <c r="A84" s="118"/>
      <c r="B84" s="436" t="s">
        <v>319</v>
      </c>
      <c r="C84" s="436"/>
      <c r="D84" s="436"/>
      <c r="E84" s="437" t="s">
        <v>35</v>
      </c>
      <c r="F84" s="437"/>
      <c r="G84" s="132" t="s">
        <v>35</v>
      </c>
      <c r="H84" s="133"/>
      <c r="I84" s="134"/>
      <c r="J84" s="135"/>
      <c r="L84" s="187" t="e">
        <f t="shared" si="3"/>
        <v>#VALUE!</v>
      </c>
    </row>
    <row r="85" spans="1:15" ht="12" customHeight="1" x14ac:dyDescent="0.2">
      <c r="A85" s="118">
        <v>2</v>
      </c>
      <c r="B85" s="439" t="s">
        <v>320</v>
      </c>
      <c r="C85" s="439"/>
      <c r="D85" s="439"/>
      <c r="E85" s="440">
        <v>27453333.329999998</v>
      </c>
      <c r="F85" s="440"/>
      <c r="G85" s="129">
        <v>1.5</v>
      </c>
      <c r="H85" s="129"/>
      <c r="I85" s="130"/>
      <c r="J85" s="131">
        <f>'РО  мунзадание 2025'!J85</f>
        <v>263314</v>
      </c>
      <c r="K85" s="68">
        <v>411800</v>
      </c>
      <c r="L85" s="187">
        <f t="shared" si="3"/>
        <v>27453333.333333332</v>
      </c>
      <c r="O85" s="187"/>
    </row>
    <row r="86" spans="1:15" hidden="1" x14ac:dyDescent="0.2">
      <c r="A86" s="118"/>
      <c r="B86" s="439"/>
      <c r="C86" s="439"/>
      <c r="D86" s="439"/>
      <c r="E86" s="445"/>
      <c r="F86" s="445"/>
      <c r="G86" s="119"/>
      <c r="H86" s="444"/>
      <c r="I86" s="444"/>
      <c r="J86" s="444"/>
    </row>
    <row r="87" spans="1:15" x14ac:dyDescent="0.2">
      <c r="A87" s="121"/>
      <c r="B87" s="436" t="s">
        <v>319</v>
      </c>
      <c r="C87" s="436"/>
      <c r="D87" s="436"/>
      <c r="E87" s="437" t="s">
        <v>35</v>
      </c>
      <c r="F87" s="437"/>
      <c r="G87" s="120" t="s">
        <v>35</v>
      </c>
      <c r="H87" s="438">
        <f>J82+J85</f>
        <v>263314</v>
      </c>
      <c r="I87" s="438"/>
      <c r="J87" s="438"/>
    </row>
    <row r="89" spans="1:15" ht="12" customHeight="1" x14ac:dyDescent="0.25">
      <c r="K89" s="136"/>
    </row>
    <row r="90" spans="1:15" s="71" customFormat="1" hidden="1" x14ac:dyDescent="0.2">
      <c r="B90" s="71" t="s">
        <v>321</v>
      </c>
      <c r="E90" s="72"/>
    </row>
    <row r="91" spans="1:15" hidden="1" x14ac:dyDescent="0.2"/>
    <row r="92" spans="1:15" hidden="1" x14ac:dyDescent="0.2">
      <c r="A92" s="68" t="s">
        <v>313</v>
      </c>
    </row>
    <row r="93" spans="1:15" hidden="1" x14ac:dyDescent="0.2">
      <c r="A93" s="68" t="s">
        <v>310</v>
      </c>
    </row>
    <row r="94" spans="1:15" hidden="1" x14ac:dyDescent="0.2"/>
    <row r="95" spans="1:15" ht="24.6" hidden="1" customHeight="1" x14ac:dyDescent="0.2">
      <c r="A95" s="88" t="s">
        <v>265</v>
      </c>
      <c r="B95" s="281" t="s">
        <v>20</v>
      </c>
      <c r="C95" s="281"/>
      <c r="D95" s="281"/>
      <c r="E95" s="281" t="s">
        <v>322</v>
      </c>
      <c r="F95" s="281"/>
      <c r="G95" s="281" t="s">
        <v>291</v>
      </c>
      <c r="H95" s="281"/>
      <c r="I95" s="281" t="s">
        <v>323</v>
      </c>
      <c r="J95" s="453"/>
    </row>
    <row r="96" spans="1:15" hidden="1" x14ac:dyDescent="0.2">
      <c r="A96" s="75">
        <v>1</v>
      </c>
      <c r="B96" s="281">
        <v>2</v>
      </c>
      <c r="C96" s="281"/>
      <c r="D96" s="281"/>
      <c r="E96" s="281">
        <v>3</v>
      </c>
      <c r="F96" s="281"/>
      <c r="G96" s="290">
        <v>4</v>
      </c>
      <c r="H96" s="290"/>
      <c r="I96" s="290">
        <v>5</v>
      </c>
      <c r="J96" s="454"/>
    </row>
    <row r="97" spans="1:10" hidden="1" x14ac:dyDescent="0.2">
      <c r="A97" s="75"/>
      <c r="B97" s="291"/>
      <c r="C97" s="291"/>
      <c r="D97" s="291"/>
      <c r="E97" s="281"/>
      <c r="F97" s="281"/>
      <c r="G97" s="290"/>
      <c r="H97" s="290"/>
      <c r="I97" s="447">
        <f>E97:E97+G97</f>
        <v>0</v>
      </c>
      <c r="J97" s="452"/>
    </row>
    <row r="98" spans="1:10" hidden="1" x14ac:dyDescent="0.2">
      <c r="A98" s="75"/>
      <c r="B98" s="291"/>
      <c r="C98" s="291"/>
      <c r="D98" s="291"/>
      <c r="E98" s="281"/>
      <c r="F98" s="281"/>
      <c r="G98" s="290"/>
      <c r="H98" s="290"/>
      <c r="I98" s="447">
        <f t="shared" ref="I98:I102" si="4">E98:E98+G98</f>
        <v>0</v>
      </c>
      <c r="J98" s="452"/>
    </row>
    <row r="99" spans="1:10" hidden="1" x14ac:dyDescent="0.2">
      <c r="A99" s="75"/>
      <c r="B99" s="291"/>
      <c r="C99" s="291"/>
      <c r="D99" s="291"/>
      <c r="E99" s="281"/>
      <c r="F99" s="281"/>
      <c r="G99" s="290"/>
      <c r="H99" s="290"/>
      <c r="I99" s="447">
        <f t="shared" si="4"/>
        <v>0</v>
      </c>
      <c r="J99" s="452"/>
    </row>
    <row r="100" spans="1:10" hidden="1" x14ac:dyDescent="0.2">
      <c r="A100" s="75"/>
      <c r="B100" s="291"/>
      <c r="C100" s="291"/>
      <c r="D100" s="291"/>
      <c r="E100" s="281"/>
      <c r="F100" s="281"/>
      <c r="G100" s="290"/>
      <c r="H100" s="290"/>
      <c r="I100" s="447">
        <f t="shared" si="4"/>
        <v>0</v>
      </c>
      <c r="J100" s="452"/>
    </row>
    <row r="101" spans="1:10" hidden="1" x14ac:dyDescent="0.2">
      <c r="A101" s="75"/>
      <c r="B101" s="291"/>
      <c r="C101" s="291"/>
      <c r="D101" s="291"/>
      <c r="E101" s="281"/>
      <c r="F101" s="281"/>
      <c r="G101" s="290"/>
      <c r="H101" s="290"/>
      <c r="I101" s="447">
        <f t="shared" si="4"/>
        <v>0</v>
      </c>
      <c r="J101" s="452"/>
    </row>
    <row r="102" spans="1:10" hidden="1" x14ac:dyDescent="0.2">
      <c r="A102" s="75"/>
      <c r="B102" s="291"/>
      <c r="C102" s="291"/>
      <c r="D102" s="291"/>
      <c r="E102" s="281"/>
      <c r="F102" s="281"/>
      <c r="G102" s="290"/>
      <c r="H102" s="290"/>
      <c r="I102" s="447">
        <f t="shared" si="4"/>
        <v>0</v>
      </c>
      <c r="J102" s="452"/>
    </row>
    <row r="103" spans="1:10" hidden="1" x14ac:dyDescent="0.2">
      <c r="A103" s="75"/>
      <c r="B103" s="281" t="s">
        <v>288</v>
      </c>
      <c r="C103" s="281"/>
      <c r="D103" s="281"/>
      <c r="E103" s="281" t="s">
        <v>35</v>
      </c>
      <c r="F103" s="281"/>
      <c r="G103" s="290" t="s">
        <v>35</v>
      </c>
      <c r="H103" s="290"/>
      <c r="I103" s="447">
        <f>SUM(I97:J102)</f>
        <v>0</v>
      </c>
      <c r="J103" s="454"/>
    </row>
    <row r="104" spans="1:10" hidden="1" x14ac:dyDescent="0.2"/>
    <row r="105" spans="1:10" s="71" customFormat="1" hidden="1" x14ac:dyDescent="0.2">
      <c r="B105" s="71" t="s">
        <v>324</v>
      </c>
      <c r="E105" s="72"/>
    </row>
    <row r="106" spans="1:10" hidden="1" x14ac:dyDescent="0.2"/>
    <row r="107" spans="1:10" hidden="1" x14ac:dyDescent="0.2">
      <c r="A107" s="68" t="s">
        <v>313</v>
      </c>
      <c r="E107" s="87">
        <v>244</v>
      </c>
    </row>
    <row r="108" spans="1:10" hidden="1" x14ac:dyDescent="0.2">
      <c r="A108" s="68" t="s">
        <v>310</v>
      </c>
      <c r="E108" s="87" t="s">
        <v>325</v>
      </c>
    </row>
    <row r="109" spans="1:10" hidden="1" x14ac:dyDescent="0.2"/>
    <row r="110" spans="1:10" ht="23.45" hidden="1" customHeight="1" x14ac:dyDescent="0.2">
      <c r="A110" s="88" t="s">
        <v>265</v>
      </c>
      <c r="B110" s="281" t="s">
        <v>20</v>
      </c>
      <c r="C110" s="281"/>
      <c r="D110" s="281"/>
      <c r="E110" s="281" t="s">
        <v>322</v>
      </c>
      <c r="F110" s="281"/>
      <c r="G110" s="281" t="s">
        <v>291</v>
      </c>
      <c r="H110" s="281"/>
      <c r="I110" s="281" t="s">
        <v>323</v>
      </c>
      <c r="J110" s="453"/>
    </row>
    <row r="111" spans="1:10" hidden="1" x14ac:dyDescent="0.2">
      <c r="A111" s="75">
        <v>1</v>
      </c>
      <c r="B111" s="281">
        <v>2</v>
      </c>
      <c r="C111" s="281"/>
      <c r="D111" s="281"/>
      <c r="E111" s="281">
        <v>3</v>
      </c>
      <c r="F111" s="281"/>
      <c r="G111" s="290">
        <v>4</v>
      </c>
      <c r="H111" s="290"/>
      <c r="I111" s="290">
        <v>5</v>
      </c>
      <c r="J111" s="454"/>
    </row>
    <row r="112" spans="1:10" hidden="1" x14ac:dyDescent="0.2">
      <c r="A112" s="75"/>
      <c r="B112" s="291"/>
      <c r="C112" s="291"/>
      <c r="D112" s="291"/>
      <c r="E112" s="281"/>
      <c r="F112" s="281"/>
      <c r="G112" s="290"/>
      <c r="H112" s="290"/>
      <c r="I112" s="447">
        <f>E112:E112+G112</f>
        <v>0</v>
      </c>
      <c r="J112" s="452"/>
    </row>
    <row r="113" spans="1:10" hidden="1" x14ac:dyDescent="0.2">
      <c r="A113" s="75"/>
      <c r="B113" s="291"/>
      <c r="C113" s="291"/>
      <c r="D113" s="291"/>
      <c r="E113" s="281"/>
      <c r="F113" s="281"/>
      <c r="G113" s="290"/>
      <c r="H113" s="290"/>
      <c r="I113" s="447">
        <f t="shared" ref="I113:I117" si="5">E113:E113+G113</f>
        <v>0</v>
      </c>
      <c r="J113" s="452"/>
    </row>
    <row r="114" spans="1:10" hidden="1" x14ac:dyDescent="0.2">
      <c r="A114" s="75"/>
      <c r="B114" s="291"/>
      <c r="C114" s="291"/>
      <c r="D114" s="291"/>
      <c r="E114" s="281"/>
      <c r="F114" s="281"/>
      <c r="G114" s="290"/>
      <c r="H114" s="290"/>
      <c r="I114" s="447">
        <f t="shared" si="5"/>
        <v>0</v>
      </c>
      <c r="J114" s="452"/>
    </row>
    <row r="115" spans="1:10" hidden="1" x14ac:dyDescent="0.2">
      <c r="A115" s="75"/>
      <c r="B115" s="291"/>
      <c r="C115" s="291"/>
      <c r="D115" s="291"/>
      <c r="E115" s="281"/>
      <c r="F115" s="281"/>
      <c r="G115" s="290"/>
      <c r="H115" s="290"/>
      <c r="I115" s="447">
        <f t="shared" si="5"/>
        <v>0</v>
      </c>
      <c r="J115" s="452"/>
    </row>
    <row r="116" spans="1:10" hidden="1" x14ac:dyDescent="0.2">
      <c r="A116" s="75"/>
      <c r="B116" s="291"/>
      <c r="C116" s="291"/>
      <c r="D116" s="291"/>
      <c r="E116" s="281"/>
      <c r="F116" s="281"/>
      <c r="G116" s="290"/>
      <c r="H116" s="290"/>
      <c r="I116" s="447">
        <f t="shared" si="5"/>
        <v>0</v>
      </c>
      <c r="J116" s="452"/>
    </row>
    <row r="117" spans="1:10" hidden="1" x14ac:dyDescent="0.2">
      <c r="A117" s="75"/>
      <c r="B117" s="291"/>
      <c r="C117" s="291"/>
      <c r="D117" s="291"/>
      <c r="E117" s="281"/>
      <c r="F117" s="281"/>
      <c r="G117" s="290"/>
      <c r="H117" s="290"/>
      <c r="I117" s="447">
        <f t="shared" si="5"/>
        <v>0</v>
      </c>
      <c r="J117" s="452"/>
    </row>
    <row r="118" spans="1:10" hidden="1" x14ac:dyDescent="0.2">
      <c r="A118" s="75"/>
      <c r="B118" s="281" t="s">
        <v>288</v>
      </c>
      <c r="C118" s="281"/>
      <c r="D118" s="281"/>
      <c r="E118" s="281" t="s">
        <v>35</v>
      </c>
      <c r="F118" s="281"/>
      <c r="G118" s="290" t="s">
        <v>35</v>
      </c>
      <c r="H118" s="290"/>
      <c r="I118" s="447">
        <f>SUM(I112:J117)</f>
        <v>0</v>
      </c>
      <c r="J118" s="454"/>
    </row>
    <row r="119" spans="1:10" hidden="1" x14ac:dyDescent="0.2"/>
    <row r="120" spans="1:10" hidden="1" x14ac:dyDescent="0.2"/>
    <row r="121" spans="1:10" s="71" customFormat="1" ht="15.75" x14ac:dyDescent="0.25">
      <c r="B121" s="70" t="s">
        <v>326</v>
      </c>
      <c r="E121" s="72"/>
    </row>
    <row r="123" spans="1:10" x14ac:dyDescent="0.2">
      <c r="A123" s="68" t="s">
        <v>313</v>
      </c>
      <c r="E123" s="87">
        <v>244</v>
      </c>
    </row>
    <row r="124" spans="1:10" x14ac:dyDescent="0.2">
      <c r="A124" s="68" t="s">
        <v>310</v>
      </c>
      <c r="E124" s="87" t="s">
        <v>325</v>
      </c>
    </row>
    <row r="126" spans="1:10" x14ac:dyDescent="0.2">
      <c r="C126" s="68" t="s">
        <v>327</v>
      </c>
    </row>
    <row r="128" spans="1:10" ht="27" customHeight="1" x14ac:dyDescent="0.2">
      <c r="A128" s="137" t="s">
        <v>265</v>
      </c>
      <c r="B128" s="455" t="s">
        <v>296</v>
      </c>
      <c r="C128" s="455"/>
      <c r="D128" s="455" t="s">
        <v>328</v>
      </c>
      <c r="E128" s="455"/>
      <c r="F128" s="138" t="s">
        <v>329</v>
      </c>
      <c r="G128" s="456" t="s">
        <v>330</v>
      </c>
      <c r="H128" s="456"/>
      <c r="I128" s="455" t="s">
        <v>331</v>
      </c>
      <c r="J128" s="455"/>
    </row>
    <row r="129" spans="1:12" x14ac:dyDescent="0.2">
      <c r="A129" s="139">
        <v>1</v>
      </c>
      <c r="B129" s="457">
        <v>2</v>
      </c>
      <c r="C129" s="457"/>
      <c r="D129" s="457">
        <v>3</v>
      </c>
      <c r="E129" s="457"/>
      <c r="F129" s="139">
        <v>4</v>
      </c>
      <c r="G129" s="458">
        <v>5</v>
      </c>
      <c r="H129" s="458"/>
      <c r="I129" s="457">
        <v>6</v>
      </c>
      <c r="J129" s="457"/>
    </row>
    <row r="130" spans="1:12" x14ac:dyDescent="0.2">
      <c r="A130" s="140"/>
      <c r="B130" s="462" t="s">
        <v>332</v>
      </c>
      <c r="C130" s="462"/>
      <c r="D130" s="463">
        <v>1</v>
      </c>
      <c r="E130" s="463"/>
      <c r="F130" s="141">
        <v>12</v>
      </c>
      <c r="G130" s="460">
        <f>'РО  мунзадание 2025'!G130:H130</f>
        <v>950</v>
      </c>
      <c r="H130" s="460"/>
      <c r="I130" s="459">
        <f>'РО  мунзадание 2025'!I130:J130</f>
        <v>11400</v>
      </c>
      <c r="J130" s="459"/>
    </row>
    <row r="131" spans="1:12" x14ac:dyDescent="0.2">
      <c r="A131" s="140"/>
      <c r="B131" s="462" t="s">
        <v>333</v>
      </c>
      <c r="C131" s="462"/>
      <c r="D131" s="463">
        <v>1</v>
      </c>
      <c r="E131" s="463"/>
      <c r="F131" s="141">
        <v>12</v>
      </c>
      <c r="G131" s="460">
        <v>13860</v>
      </c>
      <c r="H131" s="460"/>
      <c r="I131" s="459">
        <f>'РО  мунзадание 2025'!I131:J131</f>
        <v>84000</v>
      </c>
      <c r="J131" s="459"/>
    </row>
    <row r="132" spans="1:12" x14ac:dyDescent="0.2">
      <c r="A132" s="140"/>
      <c r="B132" s="455" t="s">
        <v>288</v>
      </c>
      <c r="C132" s="455"/>
      <c r="D132" s="459" t="s">
        <v>35</v>
      </c>
      <c r="E132" s="459"/>
      <c r="F132" s="142" t="s">
        <v>35</v>
      </c>
      <c r="G132" s="460" t="s">
        <v>35</v>
      </c>
      <c r="H132" s="460"/>
      <c r="I132" s="461">
        <f>SUM(I130:J131)</f>
        <v>95400</v>
      </c>
      <c r="J132" s="461"/>
      <c r="K132" s="104"/>
      <c r="L132" s="104"/>
    </row>
    <row r="135" spans="1:12" hidden="1" x14ac:dyDescent="0.2">
      <c r="A135" s="71"/>
      <c r="C135" s="68" t="s">
        <v>334</v>
      </c>
      <c r="D135" s="71"/>
      <c r="E135" s="72"/>
      <c r="F135" s="71"/>
      <c r="G135" s="71"/>
      <c r="H135" s="71"/>
      <c r="I135" s="71"/>
      <c r="J135" s="71"/>
    </row>
    <row r="136" spans="1:12" hidden="1" x14ac:dyDescent="0.2"/>
    <row r="137" spans="1:12" hidden="1" x14ac:dyDescent="0.2">
      <c r="A137" s="68" t="s">
        <v>313</v>
      </c>
      <c r="E137" s="87">
        <v>244</v>
      </c>
    </row>
    <row r="138" spans="1:12" hidden="1" x14ac:dyDescent="0.2">
      <c r="A138" s="68" t="s">
        <v>310</v>
      </c>
      <c r="E138" s="87" t="s">
        <v>325</v>
      </c>
    </row>
    <row r="139" spans="1:12" hidden="1" x14ac:dyDescent="0.2"/>
    <row r="140" spans="1:12" ht="24.6" hidden="1" customHeight="1" x14ac:dyDescent="0.2">
      <c r="A140" s="88" t="s">
        <v>265</v>
      </c>
      <c r="B140" s="281" t="s">
        <v>296</v>
      </c>
      <c r="C140" s="281"/>
      <c r="D140" s="281"/>
      <c r="E140" s="281" t="s">
        <v>335</v>
      </c>
      <c r="F140" s="281"/>
      <c r="G140" s="281" t="s">
        <v>336</v>
      </c>
      <c r="H140" s="281"/>
      <c r="I140" s="281" t="s">
        <v>337</v>
      </c>
      <c r="J140" s="281"/>
    </row>
    <row r="141" spans="1:12" hidden="1" x14ac:dyDescent="0.2">
      <c r="A141" s="143">
        <v>1</v>
      </c>
      <c r="B141" s="464">
        <v>2</v>
      </c>
      <c r="C141" s="464"/>
      <c r="D141" s="464"/>
      <c r="E141" s="464">
        <v>3</v>
      </c>
      <c r="F141" s="464"/>
      <c r="G141" s="465">
        <v>4</v>
      </c>
      <c r="H141" s="465"/>
      <c r="I141" s="465">
        <v>5</v>
      </c>
      <c r="J141" s="465"/>
    </row>
    <row r="142" spans="1:12" hidden="1" x14ac:dyDescent="0.2">
      <c r="A142" s="75"/>
      <c r="B142" s="291"/>
      <c r="C142" s="291"/>
      <c r="D142" s="291"/>
      <c r="E142" s="281"/>
      <c r="F142" s="281"/>
      <c r="G142" s="290"/>
      <c r="H142" s="290"/>
      <c r="I142" s="447">
        <f>E142:E142*G142</f>
        <v>0</v>
      </c>
      <c r="J142" s="447"/>
    </row>
    <row r="143" spans="1:12" hidden="1" x14ac:dyDescent="0.2">
      <c r="A143" s="75"/>
      <c r="B143" s="291"/>
      <c r="C143" s="291"/>
      <c r="D143" s="291"/>
      <c r="E143" s="281"/>
      <c r="F143" s="281"/>
      <c r="G143" s="290"/>
      <c r="H143" s="290"/>
      <c r="I143" s="447">
        <f t="shared" ref="I143:I147" si="6">E143:E143*G143</f>
        <v>0</v>
      </c>
      <c r="J143" s="447"/>
    </row>
    <row r="144" spans="1:12" hidden="1" x14ac:dyDescent="0.2">
      <c r="A144" s="75"/>
      <c r="B144" s="291"/>
      <c r="C144" s="291"/>
      <c r="D144" s="291"/>
      <c r="E144" s="281"/>
      <c r="F144" s="281"/>
      <c r="G144" s="290"/>
      <c r="H144" s="290"/>
      <c r="I144" s="447">
        <f t="shared" si="6"/>
        <v>0</v>
      </c>
      <c r="J144" s="447"/>
    </row>
    <row r="145" spans="1:25" hidden="1" x14ac:dyDescent="0.2">
      <c r="A145" s="75"/>
      <c r="B145" s="291"/>
      <c r="C145" s="291"/>
      <c r="D145" s="291"/>
      <c r="E145" s="281"/>
      <c r="F145" s="281"/>
      <c r="G145" s="290"/>
      <c r="H145" s="290"/>
      <c r="I145" s="447">
        <f t="shared" si="6"/>
        <v>0</v>
      </c>
      <c r="J145" s="447"/>
    </row>
    <row r="146" spans="1:25" hidden="1" x14ac:dyDescent="0.2">
      <c r="A146" s="75"/>
      <c r="B146" s="291"/>
      <c r="C146" s="291"/>
      <c r="D146" s="291"/>
      <c r="E146" s="281"/>
      <c r="F146" s="281"/>
      <c r="G146" s="290"/>
      <c r="H146" s="290"/>
      <c r="I146" s="447">
        <f t="shared" si="6"/>
        <v>0</v>
      </c>
      <c r="J146" s="447"/>
    </row>
    <row r="147" spans="1:25" hidden="1" x14ac:dyDescent="0.2">
      <c r="A147" s="75"/>
      <c r="B147" s="291"/>
      <c r="C147" s="291"/>
      <c r="D147" s="291"/>
      <c r="E147" s="281"/>
      <c r="F147" s="281"/>
      <c r="G147" s="290"/>
      <c r="H147" s="290"/>
      <c r="I147" s="447">
        <f t="shared" si="6"/>
        <v>0</v>
      </c>
      <c r="J147" s="447"/>
    </row>
    <row r="148" spans="1:25" hidden="1" x14ac:dyDescent="0.2">
      <c r="A148" s="75"/>
      <c r="B148" s="281" t="s">
        <v>288</v>
      </c>
      <c r="C148" s="281"/>
      <c r="D148" s="281"/>
      <c r="E148" s="281" t="s">
        <v>35</v>
      </c>
      <c r="F148" s="281"/>
      <c r="G148" s="290" t="s">
        <v>35</v>
      </c>
      <c r="H148" s="290"/>
      <c r="I148" s="447">
        <f>SUM(I142:J147)</f>
        <v>0</v>
      </c>
      <c r="J148" s="290"/>
    </row>
    <row r="149" spans="1:25" hidden="1" x14ac:dyDescent="0.2"/>
    <row r="150" spans="1:25" hidden="1" x14ac:dyDescent="0.2">
      <c r="B150" s="68" t="s">
        <v>302</v>
      </c>
    </row>
    <row r="151" spans="1:25" hidden="1" x14ac:dyDescent="0.2"/>
    <row r="152" spans="1:25" x14ac:dyDescent="0.2">
      <c r="C152" s="71" t="s">
        <v>338</v>
      </c>
    </row>
    <row r="154" spans="1:25" ht="34.9" customHeight="1" x14ac:dyDescent="0.2">
      <c r="A154" s="252" t="s">
        <v>265</v>
      </c>
      <c r="B154" s="281" t="s">
        <v>20</v>
      </c>
      <c r="C154" s="281"/>
      <c r="D154" s="281" t="s">
        <v>339</v>
      </c>
      <c r="E154" s="281"/>
      <c r="F154" s="253" t="s">
        <v>340</v>
      </c>
      <c r="G154" s="290" t="s">
        <v>341</v>
      </c>
      <c r="H154" s="290"/>
      <c r="I154" s="281" t="s">
        <v>342</v>
      </c>
      <c r="J154" s="281"/>
      <c r="K154" s="145">
        <v>3491900</v>
      </c>
      <c r="L154" s="145">
        <f>K154-I156-I158-I160-I161-I163-I165-I167</f>
        <v>-2.0000000222353265E-3</v>
      </c>
      <c r="M154" s="145"/>
      <c r="Y154" s="217">
        <f>K154+I168</f>
        <v>3601227</v>
      </c>
    </row>
    <row r="155" spans="1:25" s="147" customFormat="1" ht="9.6" customHeight="1" x14ac:dyDescent="0.2">
      <c r="A155" s="146">
        <v>1</v>
      </c>
      <c r="B155" s="464">
        <v>2</v>
      </c>
      <c r="C155" s="464"/>
      <c r="D155" s="464">
        <v>3</v>
      </c>
      <c r="E155" s="464"/>
      <c r="F155" s="146">
        <v>4</v>
      </c>
      <c r="G155" s="465">
        <v>5</v>
      </c>
      <c r="H155" s="465"/>
      <c r="I155" s="464">
        <v>6</v>
      </c>
      <c r="J155" s="464"/>
      <c r="L155" s="184"/>
    </row>
    <row r="156" spans="1:25" ht="19.5" customHeight="1" x14ac:dyDescent="0.25">
      <c r="A156" s="77">
        <v>1</v>
      </c>
      <c r="B156" s="291" t="s">
        <v>343</v>
      </c>
      <c r="C156" s="291"/>
      <c r="D156" s="459">
        <f>'РО  мунзадание 2025'!D156:E156</f>
        <v>744.14</v>
      </c>
      <c r="E156" s="459"/>
      <c r="F156" s="142">
        <f>'РО  мунзадание 2025'!F156</f>
        <v>2751.82</v>
      </c>
      <c r="G156" s="460">
        <v>1</v>
      </c>
      <c r="H156" s="460"/>
      <c r="I156" s="459">
        <f>'РО  мунзадание 2025'!I156:J156</f>
        <v>2047739.1948000002</v>
      </c>
      <c r="J156" s="459"/>
      <c r="K156" s="242"/>
      <c r="L156" s="255"/>
      <c r="M156" s="243"/>
      <c r="N156" s="243"/>
      <c r="O156" s="244"/>
      <c r="P156" s="245"/>
      <c r="Q156" s="244"/>
      <c r="R156" s="244"/>
      <c r="S156" s="244"/>
      <c r="T156" s="244"/>
      <c r="U156" s="244"/>
      <c r="V156" s="244"/>
      <c r="W156" s="246"/>
      <c r="X156" s="246"/>
      <c r="Y156" s="247"/>
    </row>
    <row r="157" spans="1:25" ht="24" customHeight="1" x14ac:dyDescent="0.25">
      <c r="A157" s="77"/>
      <c r="B157" s="291" t="s">
        <v>485</v>
      </c>
      <c r="C157" s="291"/>
      <c r="D157" s="459">
        <f>'РО  мунзадание 2025'!D157:E157</f>
        <v>0</v>
      </c>
      <c r="E157" s="459"/>
      <c r="F157" s="142">
        <f>'РО  мунзадание 2025'!F157</f>
        <v>0</v>
      </c>
      <c r="G157" s="460">
        <v>1</v>
      </c>
      <c r="H157" s="460"/>
      <c r="I157" s="459">
        <f>'РО  мунзадание 2025'!I157:J157</f>
        <v>0</v>
      </c>
      <c r="J157" s="459"/>
      <c r="K157" s="242"/>
      <c r="L157" s="255"/>
      <c r="M157" s="243"/>
      <c r="N157" s="243"/>
      <c r="O157" s="244"/>
      <c r="P157" s="245"/>
      <c r="Q157" s="244"/>
      <c r="R157" s="244"/>
      <c r="S157" s="244"/>
      <c r="T157" s="244"/>
      <c r="U157" s="244"/>
      <c r="V157" s="244"/>
      <c r="W157" s="246"/>
      <c r="X157" s="246"/>
      <c r="Y157" s="247"/>
    </row>
    <row r="158" spans="1:25" ht="12" customHeight="1" x14ac:dyDescent="0.25">
      <c r="A158" s="77">
        <v>2</v>
      </c>
      <c r="B158" s="291" t="s">
        <v>344</v>
      </c>
      <c r="C158" s="291"/>
      <c r="D158" s="459">
        <f>'РО  мунзадание 2025'!D158:E158</f>
        <v>1883.34</v>
      </c>
      <c r="E158" s="459"/>
      <c r="F158" s="142">
        <f>'РО  мунзадание 2025'!F158</f>
        <v>47.56</v>
      </c>
      <c r="G158" s="460">
        <v>1</v>
      </c>
      <c r="H158" s="460"/>
      <c r="I158" s="459">
        <f>'РО  мунзадание 2025'!I158:J158</f>
        <v>89562.380399999995</v>
      </c>
      <c r="J158" s="459"/>
      <c r="K158" s="248"/>
      <c r="L158" s="255"/>
      <c r="M158" s="249"/>
      <c r="N158" s="249"/>
      <c r="O158" s="246"/>
      <c r="P158" s="245"/>
      <c r="Q158" s="246"/>
      <c r="R158" s="246"/>
      <c r="S158" s="246"/>
      <c r="T158" s="246"/>
      <c r="U158" s="246"/>
      <c r="V158" s="244"/>
      <c r="W158" s="246"/>
      <c r="X158" s="246"/>
      <c r="Y158" s="246"/>
    </row>
    <row r="159" spans="1:25" ht="12" customHeight="1" x14ac:dyDescent="0.25">
      <c r="A159" s="77"/>
      <c r="B159" s="291" t="s">
        <v>486</v>
      </c>
      <c r="C159" s="291"/>
      <c r="D159" s="459">
        <f>'РО  мунзадание 2025'!D159:E159</f>
        <v>0</v>
      </c>
      <c r="E159" s="459"/>
      <c r="F159" s="142">
        <f>'РО  мунзадание 2025'!F159</f>
        <v>0</v>
      </c>
      <c r="G159" s="460">
        <v>1</v>
      </c>
      <c r="H159" s="460"/>
      <c r="I159" s="459">
        <f>'РО  мунзадание 2025'!I159:J159</f>
        <v>0</v>
      </c>
      <c r="J159" s="459"/>
      <c r="K159" s="248"/>
      <c r="L159" s="255"/>
      <c r="M159" s="249"/>
      <c r="N159" s="249"/>
      <c r="O159" s="246"/>
      <c r="P159" s="245"/>
      <c r="Q159" s="246"/>
      <c r="R159" s="246"/>
      <c r="S159" s="246"/>
      <c r="T159" s="246"/>
      <c r="U159" s="246"/>
      <c r="V159" s="244"/>
      <c r="W159" s="246"/>
      <c r="X159" s="246"/>
      <c r="Y159" s="246"/>
    </row>
    <row r="160" spans="1:25" ht="12" customHeight="1" x14ac:dyDescent="0.25">
      <c r="A160" s="77">
        <v>3</v>
      </c>
      <c r="B160" s="291" t="s">
        <v>345</v>
      </c>
      <c r="C160" s="291"/>
      <c r="D160" s="459">
        <f>'РО  мунзадание 2025'!D160:E160</f>
        <v>116656.03</v>
      </c>
      <c r="E160" s="459"/>
      <c r="F160" s="142">
        <f>'РО  мунзадание 2025'!F160</f>
        <v>8.51</v>
      </c>
      <c r="G160" s="460">
        <v>1</v>
      </c>
      <c r="H160" s="460"/>
      <c r="I160" s="459">
        <f>'РО  мунзадание 2025'!I160:J160</f>
        <v>992917.77529999998</v>
      </c>
      <c r="J160" s="459"/>
      <c r="K160" s="248"/>
      <c r="L160" s="255"/>
      <c r="M160" s="249"/>
      <c r="N160" s="249"/>
      <c r="O160" s="246"/>
      <c r="P160" s="245"/>
      <c r="Q160" s="246"/>
      <c r="R160" s="246"/>
      <c r="S160" s="246"/>
      <c r="T160" s="246"/>
      <c r="U160" s="246"/>
      <c r="V160" s="244"/>
      <c r="W160" s="246"/>
      <c r="X160" s="246"/>
      <c r="Y160" s="246"/>
    </row>
    <row r="161" spans="1:25" ht="12" customHeight="1" x14ac:dyDescent="0.25">
      <c r="A161" s="77">
        <v>4</v>
      </c>
      <c r="B161" s="291" t="s">
        <v>346</v>
      </c>
      <c r="C161" s="291"/>
      <c r="D161" s="459">
        <f>'РО  мунзадание 2025'!D161:E161</f>
        <v>2988.25</v>
      </c>
      <c r="E161" s="459"/>
      <c r="F161" s="142">
        <f>'РО  мунзадание 2025'!F161</f>
        <v>32.590000000000003</v>
      </c>
      <c r="G161" s="460">
        <v>1</v>
      </c>
      <c r="H161" s="460"/>
      <c r="I161" s="459">
        <f>'РО  мунзадание 2025'!I161:J161</f>
        <v>97387.107499999998</v>
      </c>
      <c r="J161" s="459"/>
      <c r="K161" s="248"/>
      <c r="L161" s="255"/>
      <c r="M161" s="249"/>
      <c r="N161" s="249"/>
      <c r="O161" s="246"/>
      <c r="P161" s="245"/>
      <c r="Q161" s="250"/>
      <c r="R161" s="246"/>
      <c r="S161" s="246"/>
      <c r="T161" s="246"/>
      <c r="U161" s="246"/>
      <c r="V161" s="244"/>
      <c r="W161" s="246"/>
      <c r="X161" s="246"/>
      <c r="Y161" s="246"/>
    </row>
    <row r="162" spans="1:25" ht="15" x14ac:dyDescent="0.25">
      <c r="A162" s="77">
        <v>4</v>
      </c>
      <c r="B162" s="291" t="s">
        <v>487</v>
      </c>
      <c r="C162" s="291"/>
      <c r="D162" s="459">
        <f>'РО  мунзадание 2025'!D162:E162</f>
        <v>0</v>
      </c>
      <c r="E162" s="459"/>
      <c r="F162" s="142">
        <f>'РО  мунзадание 2025'!F162</f>
        <v>0</v>
      </c>
      <c r="G162" s="460">
        <v>1</v>
      </c>
      <c r="H162" s="460"/>
      <c r="I162" s="459">
        <f>'РО  мунзадание 2025'!I162:J162</f>
        <v>0</v>
      </c>
      <c r="J162" s="459"/>
      <c r="K162" s="248"/>
      <c r="L162" s="255"/>
      <c r="M162" s="249"/>
      <c r="N162" s="249"/>
      <c r="O162" s="246"/>
      <c r="P162" s="245"/>
      <c r="Q162" s="250"/>
      <c r="R162" s="246"/>
      <c r="S162" s="246"/>
      <c r="T162" s="246"/>
      <c r="U162" s="246"/>
      <c r="V162" s="244"/>
      <c r="W162" s="246"/>
      <c r="X162" s="246"/>
      <c r="Y162" s="246"/>
    </row>
    <row r="163" spans="1:25" ht="15" x14ac:dyDescent="0.25">
      <c r="A163" s="77">
        <v>5</v>
      </c>
      <c r="B163" s="291" t="s">
        <v>347</v>
      </c>
      <c r="C163" s="291"/>
      <c r="D163" s="459">
        <f>'РО  мунзадание 2025'!D163:E163</f>
        <v>4208.83</v>
      </c>
      <c r="E163" s="459"/>
      <c r="F163" s="142">
        <f>'РО  мунзадание 2025'!F163</f>
        <v>41.87</v>
      </c>
      <c r="G163" s="460">
        <v>1</v>
      </c>
      <c r="H163" s="460"/>
      <c r="I163" s="459">
        <f>'РО  мунзадание 2025'!I163:J163</f>
        <v>176202.71209999998</v>
      </c>
      <c r="J163" s="459"/>
      <c r="K163" s="248"/>
      <c r="L163" s="255"/>
      <c r="M163" s="249"/>
      <c r="N163" s="249"/>
      <c r="O163" s="246"/>
      <c r="P163" s="245"/>
      <c r="Q163" s="246"/>
      <c r="R163" s="246"/>
      <c r="S163" s="246"/>
      <c r="T163" s="246"/>
      <c r="U163" s="246"/>
      <c r="V163" s="244"/>
      <c r="W163" s="246"/>
      <c r="X163" s="246"/>
      <c r="Y163" s="246"/>
    </row>
    <row r="164" spans="1:25" ht="12" customHeight="1" x14ac:dyDescent="0.25">
      <c r="A164" s="77">
        <v>5</v>
      </c>
      <c r="B164" s="291" t="s">
        <v>488</v>
      </c>
      <c r="C164" s="291"/>
      <c r="D164" s="459">
        <f>'РО  мунзадание 2025'!D164:E164</f>
        <v>0</v>
      </c>
      <c r="E164" s="459"/>
      <c r="F164" s="142">
        <f>'РО  мунзадание 2025'!F164</f>
        <v>0</v>
      </c>
      <c r="G164" s="460">
        <v>1</v>
      </c>
      <c r="H164" s="460"/>
      <c r="I164" s="459">
        <f>'РО  мунзадание 2025'!I164:J164</f>
        <v>0</v>
      </c>
      <c r="J164" s="459"/>
      <c r="K164" s="248"/>
      <c r="L164" s="255"/>
      <c r="M164" s="249"/>
      <c r="N164" s="249"/>
      <c r="O164" s="246"/>
      <c r="P164" s="245"/>
      <c r="Q164" s="246"/>
      <c r="R164" s="246"/>
      <c r="S164" s="246"/>
      <c r="T164" s="246"/>
      <c r="U164" s="246"/>
      <c r="V164" s="244"/>
      <c r="W164" s="246"/>
      <c r="X164" s="246"/>
      <c r="Y164" s="246"/>
    </row>
    <row r="165" spans="1:25" ht="12" customHeight="1" x14ac:dyDescent="0.25">
      <c r="A165" s="77">
        <v>6</v>
      </c>
      <c r="B165" s="291" t="s">
        <v>417</v>
      </c>
      <c r="C165" s="291"/>
      <c r="D165" s="459">
        <f>'РО  мунзадание 2025'!D165:E165</f>
        <v>4208.83</v>
      </c>
      <c r="E165" s="459"/>
      <c r="F165" s="142">
        <f>'РО  мунзадание 2025'!F165</f>
        <v>20.93</v>
      </c>
      <c r="G165" s="460">
        <v>1</v>
      </c>
      <c r="H165" s="460"/>
      <c r="I165" s="459">
        <f>'РО  мунзадание 2025'!I165:J165</f>
        <v>88090.831900000005</v>
      </c>
      <c r="J165" s="459"/>
      <c r="K165" s="248"/>
      <c r="L165" s="255"/>
      <c r="M165" s="249"/>
      <c r="N165" s="249"/>
      <c r="O165" s="246"/>
      <c r="P165" s="245"/>
      <c r="Q165" s="246"/>
      <c r="R165" s="246"/>
      <c r="S165" s="246"/>
      <c r="T165" s="246"/>
      <c r="U165" s="246"/>
      <c r="V165" s="244"/>
      <c r="W165" s="246"/>
      <c r="X165" s="246"/>
      <c r="Y165" s="246"/>
    </row>
    <row r="166" spans="1:25" ht="12" customHeight="1" x14ac:dyDescent="0.25">
      <c r="A166" s="77">
        <v>6</v>
      </c>
      <c r="B166" s="291" t="s">
        <v>489</v>
      </c>
      <c r="C166" s="291"/>
      <c r="D166" s="459">
        <f>'РО  мунзадание 2025'!D166:E166</f>
        <v>0</v>
      </c>
      <c r="E166" s="459"/>
      <c r="F166" s="142">
        <f>'РО  мунзадание 2025'!F166</f>
        <v>0</v>
      </c>
      <c r="G166" s="460">
        <v>1</v>
      </c>
      <c r="H166" s="460"/>
      <c r="I166" s="459">
        <f>'РО  мунзадание 2025'!I166:J166</f>
        <v>0</v>
      </c>
      <c r="J166" s="459"/>
      <c r="K166" s="248"/>
      <c r="L166" s="240"/>
      <c r="M166" s="249"/>
      <c r="N166" s="249"/>
      <c r="O166" s="246"/>
      <c r="P166" s="245"/>
      <c r="Q166" s="246"/>
      <c r="R166" s="246"/>
      <c r="S166" s="246"/>
      <c r="T166" s="246"/>
      <c r="U166" s="246"/>
      <c r="V166" s="244"/>
      <c r="W166" s="246"/>
      <c r="X166" s="246"/>
      <c r="Y166" s="246"/>
    </row>
    <row r="167" spans="1:25" ht="12" customHeight="1" x14ac:dyDescent="0.25">
      <c r="A167" s="77">
        <v>7</v>
      </c>
      <c r="B167" s="291"/>
      <c r="C167" s="291"/>
      <c r="D167" s="459">
        <f>'РО  мунзадание 2025'!D167:E167</f>
        <v>0</v>
      </c>
      <c r="E167" s="459"/>
      <c r="F167" s="142">
        <f>'РО  мунзадание 2025'!F167</f>
        <v>0</v>
      </c>
      <c r="G167" s="460">
        <v>1</v>
      </c>
      <c r="H167" s="460"/>
      <c r="I167" s="459">
        <f>'РО  мунзадание 2025'!I167:J167</f>
        <v>0</v>
      </c>
      <c r="J167" s="459"/>
      <c r="K167" s="248"/>
      <c r="L167" s="241"/>
      <c r="M167" s="249"/>
      <c r="N167" s="249"/>
      <c r="O167" s="246"/>
      <c r="P167" s="245"/>
      <c r="Q167" s="246"/>
      <c r="R167" s="246"/>
      <c r="S167" s="246"/>
      <c r="T167" s="246"/>
      <c r="U167" s="246"/>
      <c r="V167" s="244"/>
      <c r="W167" s="246"/>
      <c r="X167" s="246"/>
      <c r="Y167" s="246"/>
    </row>
    <row r="168" spans="1:25" ht="12" customHeight="1" x14ac:dyDescent="0.2">
      <c r="A168" s="77">
        <v>8</v>
      </c>
      <c r="B168" s="291" t="s">
        <v>418</v>
      </c>
      <c r="C168" s="291"/>
      <c r="D168" s="459">
        <f>'РО  мунзадание 2025'!D168:E168</f>
        <v>0</v>
      </c>
      <c r="E168" s="459"/>
      <c r="F168" s="142">
        <f>'РО  мунзадание 2025'!F168</f>
        <v>0</v>
      </c>
      <c r="G168" s="460">
        <v>1</v>
      </c>
      <c r="H168" s="460"/>
      <c r="I168" s="459">
        <f>'РО  мунзадание 2025'!I168:J168</f>
        <v>109327</v>
      </c>
      <c r="J168" s="459"/>
      <c r="K168" s="222"/>
      <c r="L168" s="104"/>
    </row>
    <row r="169" spans="1:25" ht="12" customHeight="1" x14ac:dyDescent="0.2">
      <c r="A169" s="77"/>
      <c r="B169" s="281" t="s">
        <v>288</v>
      </c>
      <c r="C169" s="281"/>
      <c r="D169" s="459" t="s">
        <v>35</v>
      </c>
      <c r="E169" s="459"/>
      <c r="F169" s="142" t="s">
        <v>35</v>
      </c>
      <c r="G169" s="460" t="s">
        <v>35</v>
      </c>
      <c r="H169" s="460"/>
      <c r="I169" s="461">
        <f>I156+I158+I160+I161+I163+I165+I167+I168+I157+I159+I162+I164+I166</f>
        <v>3601227.0020000003</v>
      </c>
      <c r="J169" s="461"/>
      <c r="K169" s="104">
        <v>109327</v>
      </c>
      <c r="L169" s="222">
        <f>K169/587.47</f>
        <v>186.09801351558377</v>
      </c>
      <c r="M169" s="104"/>
      <c r="Y169" s="104">
        <f>K169-I168</f>
        <v>0</v>
      </c>
    </row>
    <row r="170" spans="1:25" ht="12" customHeight="1" x14ac:dyDescent="0.2">
      <c r="E170" s="254"/>
    </row>
    <row r="172" spans="1:25" ht="12" hidden="1" customHeight="1" x14ac:dyDescent="0.2">
      <c r="C172" s="68" t="s">
        <v>348</v>
      </c>
    </row>
    <row r="173" spans="1:25" ht="12.75" hidden="1" customHeight="1" x14ac:dyDescent="0.2"/>
    <row r="174" spans="1:25" ht="24.6" hidden="1" customHeight="1" x14ac:dyDescent="0.2">
      <c r="A174" s="88" t="s">
        <v>265</v>
      </c>
      <c r="B174" s="281" t="s">
        <v>20</v>
      </c>
      <c r="C174" s="281"/>
      <c r="D174" s="281"/>
      <c r="E174" s="281" t="s">
        <v>349</v>
      </c>
      <c r="F174" s="281"/>
      <c r="G174" s="281" t="s">
        <v>350</v>
      </c>
      <c r="H174" s="281"/>
      <c r="I174" s="281" t="s">
        <v>351</v>
      </c>
      <c r="J174" s="281"/>
    </row>
    <row r="175" spans="1:25" hidden="1" x14ac:dyDescent="0.2">
      <c r="A175" s="75">
        <v>1</v>
      </c>
      <c r="B175" s="281">
        <v>2</v>
      </c>
      <c r="C175" s="281"/>
      <c r="D175" s="281"/>
      <c r="E175" s="281">
        <v>3</v>
      </c>
      <c r="F175" s="281"/>
      <c r="G175" s="290">
        <v>4</v>
      </c>
      <c r="H175" s="290"/>
      <c r="I175" s="290">
        <v>5</v>
      </c>
      <c r="J175" s="290"/>
    </row>
    <row r="176" spans="1:25" hidden="1" x14ac:dyDescent="0.2">
      <c r="A176" s="75"/>
      <c r="B176" s="291"/>
      <c r="C176" s="291"/>
      <c r="D176" s="291"/>
      <c r="E176" s="281"/>
      <c r="F176" s="281"/>
      <c r="G176" s="290"/>
      <c r="H176" s="290"/>
      <c r="I176" s="447">
        <f>E176:E176*G176</f>
        <v>0</v>
      </c>
      <c r="J176" s="447"/>
    </row>
    <row r="177" spans="1:14" hidden="1" x14ac:dyDescent="0.2">
      <c r="A177" s="75"/>
      <c r="B177" s="291"/>
      <c r="C177" s="291"/>
      <c r="D177" s="291"/>
      <c r="E177" s="281"/>
      <c r="F177" s="281"/>
      <c r="G177" s="290"/>
      <c r="H177" s="290"/>
      <c r="I177" s="447">
        <f t="shared" ref="I177:I181" si="7">E177:E177*G177</f>
        <v>0</v>
      </c>
      <c r="J177" s="447"/>
    </row>
    <row r="178" spans="1:14" hidden="1" x14ac:dyDescent="0.2">
      <c r="A178" s="75"/>
      <c r="B178" s="291"/>
      <c r="C178" s="291"/>
      <c r="D178" s="291"/>
      <c r="E178" s="281"/>
      <c r="F178" s="281"/>
      <c r="G178" s="290"/>
      <c r="H178" s="290"/>
      <c r="I178" s="447">
        <f t="shared" si="7"/>
        <v>0</v>
      </c>
      <c r="J178" s="447"/>
    </row>
    <row r="179" spans="1:14" hidden="1" x14ac:dyDescent="0.2">
      <c r="A179" s="75"/>
      <c r="B179" s="291"/>
      <c r="C179" s="291"/>
      <c r="D179" s="291"/>
      <c r="E179" s="281"/>
      <c r="F179" s="281"/>
      <c r="G179" s="290"/>
      <c r="H179" s="290"/>
      <c r="I179" s="447">
        <f t="shared" si="7"/>
        <v>0</v>
      </c>
      <c r="J179" s="447"/>
    </row>
    <row r="180" spans="1:14" hidden="1" x14ac:dyDescent="0.2">
      <c r="A180" s="75"/>
      <c r="B180" s="291"/>
      <c r="C180" s="291"/>
      <c r="D180" s="291"/>
      <c r="E180" s="281"/>
      <c r="F180" s="281"/>
      <c r="G180" s="290"/>
      <c r="H180" s="290"/>
      <c r="I180" s="447">
        <f t="shared" si="7"/>
        <v>0</v>
      </c>
      <c r="J180" s="447"/>
    </row>
    <row r="181" spans="1:14" hidden="1" x14ac:dyDescent="0.2">
      <c r="A181" s="75"/>
      <c r="B181" s="291"/>
      <c r="C181" s="291"/>
      <c r="D181" s="291"/>
      <c r="E181" s="281"/>
      <c r="F181" s="281"/>
      <c r="G181" s="290"/>
      <c r="H181" s="290"/>
      <c r="I181" s="447">
        <f t="shared" si="7"/>
        <v>0</v>
      </c>
      <c r="J181" s="447"/>
    </row>
    <row r="182" spans="1:14" hidden="1" x14ac:dyDescent="0.2">
      <c r="A182" s="75"/>
      <c r="B182" s="281" t="s">
        <v>288</v>
      </c>
      <c r="C182" s="281"/>
      <c r="D182" s="281"/>
      <c r="E182" s="281" t="s">
        <v>35</v>
      </c>
      <c r="F182" s="281"/>
      <c r="G182" s="290" t="s">
        <v>35</v>
      </c>
      <c r="H182" s="290"/>
      <c r="I182" s="447">
        <f>SUM(I176:J181)</f>
        <v>0</v>
      </c>
      <c r="J182" s="290"/>
    </row>
    <row r="183" spans="1:14" x14ac:dyDescent="0.2">
      <c r="J183" s="151"/>
      <c r="K183" s="104"/>
    </row>
    <row r="184" spans="1:14" s="150" customFormat="1" x14ac:dyDescent="0.2">
      <c r="C184" s="152" t="s">
        <v>352</v>
      </c>
      <c r="E184" s="153"/>
      <c r="K184" s="154">
        <v>1079300</v>
      </c>
      <c r="L184" s="150" t="s">
        <v>353</v>
      </c>
      <c r="N184" s="148">
        <f>I132+J188+J190+J191+J192+J193+J194+J195+J196+J197+J199+J198+J201+J202+J203+J204+J205+J213+J214+J215+J218+J219+J216+J220+I222+I239</f>
        <v>1079300</v>
      </c>
    </row>
    <row r="185" spans="1:14" s="150" customFormat="1" x14ac:dyDescent="0.2">
      <c r="E185" s="153"/>
      <c r="J185" s="150" t="s">
        <v>354</v>
      </c>
      <c r="N185" s="148">
        <f>K184-N184</f>
        <v>0</v>
      </c>
    </row>
    <row r="186" spans="1:14" s="150" customFormat="1" ht="28.15" customHeight="1" x14ac:dyDescent="0.2">
      <c r="A186" s="155" t="s">
        <v>265</v>
      </c>
      <c r="B186" s="455" t="s">
        <v>296</v>
      </c>
      <c r="C186" s="455"/>
      <c r="D186" s="455"/>
      <c r="E186" s="455" t="s">
        <v>355</v>
      </c>
      <c r="F186" s="455"/>
      <c r="G186" s="455" t="s">
        <v>356</v>
      </c>
      <c r="H186" s="455"/>
      <c r="I186" s="455" t="s">
        <v>357</v>
      </c>
      <c r="J186" s="455"/>
      <c r="K186" s="148" t="s">
        <v>407</v>
      </c>
      <c r="N186" s="148"/>
    </row>
    <row r="187" spans="1:14" s="150" customFormat="1" x14ac:dyDescent="0.2">
      <c r="A187" s="156"/>
      <c r="B187" s="463">
        <v>2</v>
      </c>
      <c r="C187" s="463"/>
      <c r="D187" s="463"/>
      <c r="E187" s="463">
        <v>3</v>
      </c>
      <c r="F187" s="463"/>
      <c r="G187" s="466">
        <v>4</v>
      </c>
      <c r="H187" s="466"/>
      <c r="I187" s="466">
        <v>5</v>
      </c>
      <c r="J187" s="466"/>
      <c r="K187" s="148"/>
      <c r="N187" s="148"/>
    </row>
    <row r="188" spans="1:14" s="150" customFormat="1" ht="12" customHeight="1" x14ac:dyDescent="0.2">
      <c r="A188" s="156">
        <v>1</v>
      </c>
      <c r="B188" s="467" t="str">
        <f>'РО  мунзадание 2025'!B187:D187</f>
        <v>Техобслуживание КТС,ПЦН</v>
      </c>
      <c r="C188" s="468"/>
      <c r="D188" s="469"/>
      <c r="E188" s="486"/>
      <c r="F188" s="487"/>
      <c r="G188" s="466" t="s">
        <v>359</v>
      </c>
      <c r="H188" s="466"/>
      <c r="I188" s="157"/>
      <c r="J188" s="204">
        <f>'РО  мунзадание 2025'!J187</f>
        <v>98400</v>
      </c>
      <c r="L188" s="148"/>
    </row>
    <row r="189" spans="1:14" s="150" customFormat="1" ht="12" hidden="1" customHeight="1" x14ac:dyDescent="0.2">
      <c r="A189" s="156">
        <v>2</v>
      </c>
      <c r="B189" s="467" t="str">
        <f>'РО  мунзадание 2025'!B188:D188</f>
        <v>ТО видеонаблюдения</v>
      </c>
      <c r="C189" s="468"/>
      <c r="D189" s="469"/>
      <c r="E189" s="488"/>
      <c r="F189" s="489"/>
      <c r="G189" s="466" t="s">
        <v>359</v>
      </c>
      <c r="H189" s="466"/>
      <c r="I189" s="157"/>
      <c r="J189" s="204">
        <f>'РО  мунзадание 2025'!J188</f>
        <v>0</v>
      </c>
      <c r="L189" s="104"/>
    </row>
    <row r="190" spans="1:14" s="150" customFormat="1" ht="22.9" customHeight="1" x14ac:dyDescent="0.2">
      <c r="A190" s="156">
        <v>3</v>
      </c>
      <c r="B190" s="467" t="str">
        <f>'РО  мунзадание 2025'!B189:D189</f>
        <v>Ипытание пожарных кранов, перекатка рукавов</v>
      </c>
      <c r="C190" s="468"/>
      <c r="D190" s="469"/>
      <c r="E190" s="488"/>
      <c r="F190" s="489"/>
      <c r="G190" s="466" t="s">
        <v>362</v>
      </c>
      <c r="H190" s="466"/>
      <c r="I190" s="157"/>
      <c r="J190" s="204">
        <f>'РО  мунзадание 2025'!J189</f>
        <v>12300</v>
      </c>
      <c r="L190" s="104"/>
    </row>
    <row r="191" spans="1:14" s="150" customFormat="1" ht="12" customHeight="1" x14ac:dyDescent="0.2">
      <c r="A191" s="156">
        <v>4</v>
      </c>
      <c r="B191" s="467" t="str">
        <f>'РО  мунзадание 2025'!B190:D190</f>
        <v>Поверка огнетушителей</v>
      </c>
      <c r="C191" s="468"/>
      <c r="D191" s="469"/>
      <c r="E191" s="488"/>
      <c r="F191" s="489"/>
      <c r="G191" s="466" t="s">
        <v>362</v>
      </c>
      <c r="H191" s="466"/>
      <c r="I191" s="157"/>
      <c r="J191" s="204">
        <f>'РО  мунзадание 2025'!J190</f>
        <v>10000</v>
      </c>
      <c r="L191" s="104"/>
    </row>
    <row r="192" spans="1:14" s="150" customFormat="1" ht="12" customHeight="1" x14ac:dyDescent="0.2">
      <c r="A192" s="156">
        <v>5</v>
      </c>
      <c r="B192" s="467" t="str">
        <f>'РО  мунзадание 2025'!B191:D191</f>
        <v>Поверка средств измерений</v>
      </c>
      <c r="C192" s="468"/>
      <c r="D192" s="469"/>
      <c r="E192" s="488"/>
      <c r="F192" s="489"/>
      <c r="G192" s="466" t="s">
        <v>362</v>
      </c>
      <c r="H192" s="466"/>
      <c r="I192" s="157"/>
      <c r="J192" s="204">
        <f>'РО  мунзадание 2025'!J191</f>
        <v>20000</v>
      </c>
      <c r="L192" s="104"/>
    </row>
    <row r="193" spans="1:12" s="150" customFormat="1" ht="12" customHeight="1" x14ac:dyDescent="0.2">
      <c r="A193" s="156">
        <v>6</v>
      </c>
      <c r="B193" s="467" t="str">
        <f>'РО  мунзадание 2025'!B192:D192</f>
        <v>Текущий ремонт оборудования</v>
      </c>
      <c r="C193" s="468"/>
      <c r="D193" s="469"/>
      <c r="E193" s="488"/>
      <c r="F193" s="489"/>
      <c r="G193" s="466" t="s">
        <v>364</v>
      </c>
      <c r="H193" s="466"/>
      <c r="I193" s="157"/>
      <c r="J193" s="204">
        <f>'РО  мунзадание 2025'!J192</f>
        <v>100000</v>
      </c>
      <c r="L193" s="104"/>
    </row>
    <row r="194" spans="1:12" s="150" customFormat="1" ht="13.5" customHeight="1" x14ac:dyDescent="0.2">
      <c r="A194" s="156">
        <v>7</v>
      </c>
      <c r="B194" s="467">
        <f>'РО  мунзадание 2025'!B193:D193</f>
        <v>0</v>
      </c>
      <c r="C194" s="468"/>
      <c r="D194" s="469"/>
      <c r="E194" s="488"/>
      <c r="F194" s="489"/>
      <c r="G194" s="466"/>
      <c r="H194" s="466"/>
      <c r="I194" s="185"/>
      <c r="J194" s="204">
        <f>'РО  мунзадание 2025'!J193</f>
        <v>0</v>
      </c>
      <c r="L194" s="104"/>
    </row>
    <row r="195" spans="1:12" s="150" customFormat="1" ht="12" customHeight="1" x14ac:dyDescent="0.2">
      <c r="A195" s="156">
        <v>8</v>
      </c>
      <c r="B195" s="467" t="str">
        <f>'РО  мунзадание 2025'!B194:D194</f>
        <v xml:space="preserve">Заправка картриджа </v>
      </c>
      <c r="C195" s="468"/>
      <c r="D195" s="469"/>
      <c r="E195" s="488"/>
      <c r="F195" s="489"/>
      <c r="G195" s="466">
        <v>12</v>
      </c>
      <c r="H195" s="466"/>
      <c r="I195" s="157"/>
      <c r="J195" s="204">
        <f>'РО  мунзадание 2025'!J194</f>
        <v>60000</v>
      </c>
      <c r="L195" s="104"/>
    </row>
    <row r="196" spans="1:12" s="150" customFormat="1" ht="12" customHeight="1" x14ac:dyDescent="0.2">
      <c r="A196" s="156">
        <v>9</v>
      </c>
      <c r="B196" s="467" t="str">
        <f>'РО  мунзадание 2025'!B195:D195</f>
        <v>Дератизация, дезинсекция</v>
      </c>
      <c r="C196" s="468"/>
      <c r="D196" s="469"/>
      <c r="E196" s="488"/>
      <c r="F196" s="489"/>
      <c r="G196" s="466" t="s">
        <v>366</v>
      </c>
      <c r="H196" s="466"/>
      <c r="I196" s="157"/>
      <c r="J196" s="204">
        <f>'РО  мунзадание 2025'!J195</f>
        <v>40000</v>
      </c>
      <c r="K196" s="68"/>
      <c r="L196" s="104"/>
    </row>
    <row r="197" spans="1:12" s="150" customFormat="1" ht="12" customHeight="1" x14ac:dyDescent="0.2">
      <c r="A197" s="156">
        <v>10</v>
      </c>
      <c r="B197" s="467" t="str">
        <f>'РО  мунзадание 2025'!B196:D196</f>
        <v>ТО системы АТС</v>
      </c>
      <c r="C197" s="468"/>
      <c r="D197" s="469"/>
      <c r="E197" s="488"/>
      <c r="F197" s="489"/>
      <c r="G197" s="470">
        <v>12</v>
      </c>
      <c r="H197" s="471"/>
      <c r="I197" s="157"/>
      <c r="J197" s="204">
        <f>'РО  мунзадание 2025'!J196</f>
        <v>30000</v>
      </c>
      <c r="L197" s="104"/>
    </row>
    <row r="198" spans="1:12" s="150" customFormat="1" ht="12" customHeight="1" x14ac:dyDescent="0.2">
      <c r="A198" s="156">
        <v>11</v>
      </c>
      <c r="B198" s="467" t="str">
        <f>'РО  мунзадание 2025'!B197:D197</f>
        <v>ТО пожарного оборудования</v>
      </c>
      <c r="C198" s="468"/>
      <c r="D198" s="469"/>
      <c r="E198" s="488"/>
      <c r="F198" s="489"/>
      <c r="G198" s="470" t="s">
        <v>362</v>
      </c>
      <c r="H198" s="471"/>
      <c r="I198" s="159"/>
      <c r="J198" s="204">
        <f>'РО  мунзадание 2025'!J197</f>
        <v>4400</v>
      </c>
      <c r="L198" s="104"/>
    </row>
    <row r="199" spans="1:12" s="150" customFormat="1" ht="15" customHeight="1" x14ac:dyDescent="0.25">
      <c r="A199" s="156">
        <v>11</v>
      </c>
      <c r="B199" s="467" t="str">
        <f>'РО  мунзадание 2025'!B198:D198</f>
        <v>Противоклещевая обработка</v>
      </c>
      <c r="C199" s="468"/>
      <c r="D199" s="469"/>
      <c r="E199" s="490"/>
      <c r="F199" s="491"/>
      <c r="G199" s="470">
        <v>1</v>
      </c>
      <c r="H199" s="492"/>
      <c r="I199" s="157"/>
      <c r="J199" s="204">
        <f>'РО  мунзадание 2025'!J198</f>
        <v>10000</v>
      </c>
      <c r="L199" s="104"/>
    </row>
    <row r="200" spans="1:12" s="150" customFormat="1" ht="15" customHeight="1" x14ac:dyDescent="0.25">
      <c r="A200" s="156">
        <v>10</v>
      </c>
      <c r="B200" s="475" t="s">
        <v>396</v>
      </c>
      <c r="C200" s="476"/>
      <c r="D200" s="477"/>
      <c r="E200" s="490"/>
      <c r="F200" s="491"/>
      <c r="G200" s="160"/>
      <c r="H200" s="161"/>
      <c r="I200" s="157"/>
      <c r="J200" s="186">
        <f>'РО  мунзадание 2025'!J199</f>
        <v>117000</v>
      </c>
      <c r="L200" s="148"/>
    </row>
    <row r="201" spans="1:12" s="150" customFormat="1" ht="12" customHeight="1" x14ac:dyDescent="0.2">
      <c r="A201" s="156">
        <v>12</v>
      </c>
      <c r="B201" s="467" t="str">
        <f>'РО  мунзадание 2025'!B200:D200</f>
        <v>Производственный контроль</v>
      </c>
      <c r="C201" s="468"/>
      <c r="D201" s="469"/>
      <c r="E201" s="490"/>
      <c r="F201" s="491"/>
      <c r="G201" s="466"/>
      <c r="H201" s="466"/>
      <c r="I201" s="157"/>
      <c r="J201" s="204">
        <f>'РО  мунзадание 2025'!J200</f>
        <v>80000</v>
      </c>
      <c r="L201" s="148"/>
    </row>
    <row r="202" spans="1:12" s="150" customFormat="1" ht="12" customHeight="1" x14ac:dyDescent="0.2">
      <c r="A202" s="156">
        <v>13</v>
      </c>
      <c r="B202" s="467" t="str">
        <f>'РО  мунзадание 2025'!B201:D201</f>
        <v>ТО пожарной сигнализации</v>
      </c>
      <c r="C202" s="468"/>
      <c r="D202" s="469"/>
      <c r="E202" s="490"/>
      <c r="F202" s="491"/>
      <c r="G202" s="466"/>
      <c r="H202" s="466"/>
      <c r="I202" s="157"/>
      <c r="J202" s="204">
        <f>'РО  мунзадание 2025'!J201</f>
        <v>31200</v>
      </c>
      <c r="L202" s="148"/>
    </row>
    <row r="203" spans="1:12" s="150" customFormat="1" ht="12" customHeight="1" x14ac:dyDescent="0.2">
      <c r="A203" s="156">
        <v>14</v>
      </c>
      <c r="B203" s="467" t="str">
        <f>'РО  мунзадание 2025'!B202:D202</f>
        <v>ТО системы вентиляции</v>
      </c>
      <c r="C203" s="468"/>
      <c r="D203" s="469"/>
      <c r="E203" s="490"/>
      <c r="F203" s="491"/>
      <c r="G203" s="466"/>
      <c r="H203" s="466"/>
      <c r="I203" s="157"/>
      <c r="J203" s="204">
        <f>'РО  мунзадание 2025'!J202</f>
        <v>12000</v>
      </c>
      <c r="L203" s="148"/>
    </row>
    <row r="204" spans="1:12" s="150" customFormat="1" ht="12" customHeight="1" x14ac:dyDescent="0.2">
      <c r="A204" s="156">
        <v>15</v>
      </c>
      <c r="B204" s="467" t="str">
        <f>'РО  мунзадание 2025'!B203:D203</f>
        <v>ТО СКУД, видеонаблюдения</v>
      </c>
      <c r="C204" s="468"/>
      <c r="D204" s="469"/>
      <c r="E204" s="490"/>
      <c r="F204" s="491"/>
      <c r="G204" s="466"/>
      <c r="H204" s="466"/>
      <c r="I204" s="157"/>
      <c r="J204" s="204">
        <f>'РО  мунзадание 2025'!J203</f>
        <v>74400</v>
      </c>
      <c r="L204" s="148"/>
    </row>
    <row r="205" spans="1:12" s="150" customFormat="1" ht="12" customHeight="1" x14ac:dyDescent="0.2">
      <c r="A205" s="156">
        <v>16</v>
      </c>
      <c r="B205" s="467">
        <f>'РО  мунзадание 2025'!B204:D204</f>
        <v>0</v>
      </c>
      <c r="C205" s="468"/>
      <c r="D205" s="469"/>
      <c r="E205" s="490"/>
      <c r="F205" s="491"/>
      <c r="G205" s="466"/>
      <c r="H205" s="466"/>
      <c r="I205" s="157"/>
      <c r="J205" s="204">
        <f>'РО  мунзадание 2025'!J204</f>
        <v>0</v>
      </c>
      <c r="L205" s="148"/>
    </row>
    <row r="206" spans="1:12" s="150" customFormat="1" x14ac:dyDescent="0.2">
      <c r="A206" s="156"/>
      <c r="B206" s="485" t="s">
        <v>288</v>
      </c>
      <c r="C206" s="485"/>
      <c r="D206" s="485"/>
      <c r="E206" s="459" t="s">
        <v>35</v>
      </c>
      <c r="F206" s="459"/>
      <c r="G206" s="460" t="s">
        <v>35</v>
      </c>
      <c r="H206" s="460"/>
      <c r="I206" s="157"/>
      <c r="J206" s="162">
        <f>J188+J190+J191+J192+J193+J195+J196+J201+J202+J203+J204+J205+J197+J198+J199+J200+J194</f>
        <v>699700</v>
      </c>
      <c r="K206" s="148"/>
      <c r="L206" s="148"/>
    </row>
    <row r="207" spans="1:12" s="150" customFormat="1" x14ac:dyDescent="0.2">
      <c r="B207" s="163"/>
      <c r="C207" s="163"/>
      <c r="D207" s="163"/>
      <c r="E207" s="164"/>
      <c r="F207" s="164"/>
      <c r="G207" s="165"/>
      <c r="H207" s="165"/>
      <c r="I207" s="165"/>
      <c r="J207" s="165"/>
      <c r="K207" s="148"/>
      <c r="L207" s="148"/>
    </row>
    <row r="208" spans="1:12" s="150" customFormat="1" x14ac:dyDescent="0.2">
      <c r="B208" s="68"/>
      <c r="C208" s="166"/>
      <c r="D208" s="166"/>
      <c r="E208" s="167"/>
      <c r="F208" s="148"/>
      <c r="G208" s="148"/>
      <c r="H208" s="148"/>
      <c r="I208" s="148"/>
      <c r="J208" s="148"/>
      <c r="L208" s="148"/>
    </row>
    <row r="209" spans="1:12" s="150" customFormat="1" x14ac:dyDescent="0.2">
      <c r="B209" s="168"/>
      <c r="C209" s="169" t="s">
        <v>368</v>
      </c>
      <c r="D209" s="168"/>
      <c r="E209" s="153"/>
      <c r="L209" s="148"/>
    </row>
    <row r="210" spans="1:12" s="150" customFormat="1" x14ac:dyDescent="0.2">
      <c r="B210" s="168"/>
      <c r="C210" s="168"/>
      <c r="D210" s="168"/>
      <c r="E210" s="153"/>
      <c r="J210" s="150" t="s">
        <v>369</v>
      </c>
      <c r="L210" s="148"/>
    </row>
    <row r="211" spans="1:12" s="150" customFormat="1" ht="22.15" customHeight="1" x14ac:dyDescent="0.2">
      <c r="A211" s="155" t="s">
        <v>265</v>
      </c>
      <c r="B211" s="478" t="s">
        <v>296</v>
      </c>
      <c r="C211" s="479"/>
      <c r="D211" s="479"/>
      <c r="E211" s="479"/>
      <c r="F211" s="480"/>
      <c r="G211" s="455" t="s">
        <v>370</v>
      </c>
      <c r="H211" s="455"/>
      <c r="I211" s="455" t="s">
        <v>371</v>
      </c>
      <c r="J211" s="455"/>
      <c r="L211" s="148"/>
    </row>
    <row r="212" spans="1:12" s="171" customFormat="1" ht="9.6" customHeight="1" x14ac:dyDescent="0.2">
      <c r="A212" s="170">
        <v>1</v>
      </c>
      <c r="B212" s="481">
        <v>2</v>
      </c>
      <c r="C212" s="482"/>
      <c r="D212" s="482"/>
      <c r="E212" s="482"/>
      <c r="F212" s="483"/>
      <c r="G212" s="484">
        <v>3</v>
      </c>
      <c r="H212" s="484"/>
      <c r="I212" s="484">
        <v>4</v>
      </c>
      <c r="J212" s="484"/>
      <c r="L212" s="148"/>
    </row>
    <row r="213" spans="1:12" s="150" customFormat="1" x14ac:dyDescent="0.2">
      <c r="A213" s="156">
        <v>1</v>
      </c>
      <c r="B213" s="493" t="str">
        <f>'РО  мунзадание 2025'!B212:F212</f>
        <v>Охрана КТС</v>
      </c>
      <c r="C213" s="494"/>
      <c r="D213" s="494"/>
      <c r="E213" s="494"/>
      <c r="F213" s="495"/>
      <c r="G213" s="466">
        <v>1</v>
      </c>
      <c r="H213" s="466"/>
      <c r="I213" s="157"/>
      <c r="J213" s="188">
        <f>'РО  мунзадание 2025'!J212</f>
        <v>12000</v>
      </c>
      <c r="L213" s="148"/>
    </row>
    <row r="214" spans="1:12" s="150" customFormat="1" ht="12" customHeight="1" x14ac:dyDescent="0.2">
      <c r="A214" s="156">
        <v>2</v>
      </c>
      <c r="B214" s="493" t="str">
        <f>'РО  мунзадание 2025'!B213:F213</f>
        <v>Аутсорсинг пожарной безопасности</v>
      </c>
      <c r="C214" s="494"/>
      <c r="D214" s="494"/>
      <c r="E214" s="494"/>
      <c r="F214" s="495"/>
      <c r="G214" s="466" t="s">
        <v>373</v>
      </c>
      <c r="H214" s="466"/>
      <c r="I214" s="157"/>
      <c r="J214" s="188">
        <f>'РО  мунзадание 2025'!J213</f>
        <v>96000</v>
      </c>
      <c r="L214" s="148"/>
    </row>
    <row r="215" spans="1:12" s="150" customFormat="1" ht="12" customHeight="1" x14ac:dyDescent="0.2">
      <c r="A215" s="156">
        <v>3</v>
      </c>
      <c r="B215" s="493" t="str">
        <f>'РО  мунзадание 2025'!B214:F214</f>
        <v>Обслуживание программного обеспечения</v>
      </c>
      <c r="C215" s="494"/>
      <c r="D215" s="494"/>
      <c r="E215" s="494"/>
      <c r="F215" s="495"/>
      <c r="G215" s="466">
        <v>1</v>
      </c>
      <c r="H215" s="466"/>
      <c r="I215" s="157"/>
      <c r="J215" s="188">
        <f>'РО  мунзадание 2025'!J214</f>
        <v>8200</v>
      </c>
      <c r="K215" s="150" t="s">
        <v>375</v>
      </c>
      <c r="L215" s="148"/>
    </row>
    <row r="216" spans="1:12" s="150" customFormat="1" ht="15" customHeight="1" x14ac:dyDescent="0.25">
      <c r="A216" s="156">
        <v>4</v>
      </c>
      <c r="B216" s="493" t="str">
        <f>'РО  мунзадание 2025'!B215:F215</f>
        <v>Сан-гигиеническое обучение</v>
      </c>
      <c r="C216" s="494"/>
      <c r="D216" s="494"/>
      <c r="E216" s="494"/>
      <c r="F216" s="495"/>
      <c r="G216" s="470">
        <v>1</v>
      </c>
      <c r="H216" s="492"/>
      <c r="I216" s="157"/>
      <c r="J216" s="188">
        <f>'РО  мунзадание 2025'!J215</f>
        <v>25000</v>
      </c>
      <c r="L216" s="148"/>
    </row>
    <row r="217" spans="1:12" s="150" customFormat="1" ht="15" hidden="1" customHeight="1" x14ac:dyDescent="0.25">
      <c r="A217" s="156">
        <v>5</v>
      </c>
      <c r="B217" s="493" t="str">
        <f>'РО  мунзадание 2025'!B216:F216</f>
        <v>Спец.оценка условий труда</v>
      </c>
      <c r="C217" s="494"/>
      <c r="D217" s="494"/>
      <c r="E217" s="494"/>
      <c r="F217" s="495"/>
      <c r="G217" s="160"/>
      <c r="H217" s="161"/>
      <c r="I217" s="157"/>
      <c r="J217" s="188">
        <f>'РО  мунзадание 2025'!J216</f>
        <v>0</v>
      </c>
      <c r="K217" s="150" t="s">
        <v>361</v>
      </c>
      <c r="L217" s="148"/>
    </row>
    <row r="218" spans="1:12" s="150" customFormat="1" ht="12" customHeight="1" x14ac:dyDescent="0.2">
      <c r="A218" s="156">
        <v>6</v>
      </c>
      <c r="B218" s="493" t="str">
        <f>'РО  мунзадание 2025'!B217:F217</f>
        <v>Медосмотр</v>
      </c>
      <c r="C218" s="494"/>
      <c r="D218" s="494"/>
      <c r="E218" s="494"/>
      <c r="F218" s="495"/>
      <c r="G218" s="466">
        <v>1</v>
      </c>
      <c r="H218" s="466"/>
      <c r="I218" s="157"/>
      <c r="J218" s="188">
        <f>'РО  мунзадание 2025'!J217</f>
        <v>170000</v>
      </c>
      <c r="L218" s="148"/>
    </row>
    <row r="219" spans="1:12" s="150" customFormat="1" ht="12" customHeight="1" x14ac:dyDescent="0.2">
      <c r="A219" s="156">
        <v>7</v>
      </c>
      <c r="B219" s="493">
        <f>'РО  мунзадание 2025'!B218:F218</f>
        <v>0</v>
      </c>
      <c r="C219" s="494"/>
      <c r="D219" s="494"/>
      <c r="E219" s="494"/>
      <c r="F219" s="495"/>
      <c r="G219" s="466">
        <v>1</v>
      </c>
      <c r="H219" s="466"/>
      <c r="I219" s="157"/>
      <c r="J219" s="188">
        <f>'РО  мунзадание 2025'!J218</f>
        <v>0</v>
      </c>
      <c r="L219" s="148"/>
    </row>
    <row r="220" spans="1:12" s="150" customFormat="1" ht="12" customHeight="1" x14ac:dyDescent="0.2">
      <c r="A220" s="156">
        <v>8</v>
      </c>
      <c r="B220" s="493">
        <f>'РО  мунзадание 2025'!B219:F219</f>
        <v>0</v>
      </c>
      <c r="C220" s="494"/>
      <c r="D220" s="494"/>
      <c r="E220" s="494"/>
      <c r="F220" s="495"/>
      <c r="G220" s="466">
        <v>1</v>
      </c>
      <c r="H220" s="466"/>
      <c r="I220" s="157"/>
      <c r="J220" s="188">
        <f>'РО  мунзадание 2025'!J219</f>
        <v>0</v>
      </c>
      <c r="L220" s="148"/>
    </row>
    <row r="221" spans="1:12" s="150" customFormat="1" ht="12" customHeight="1" x14ac:dyDescent="0.2">
      <c r="A221" s="156">
        <v>9</v>
      </c>
      <c r="B221" s="496" t="s">
        <v>404</v>
      </c>
      <c r="C221" s="497"/>
      <c r="D221" s="497"/>
      <c r="E221" s="497"/>
      <c r="F221" s="498"/>
      <c r="G221" s="466">
        <v>2</v>
      </c>
      <c r="H221" s="466"/>
      <c r="I221" s="157"/>
      <c r="J221" s="216">
        <f>'РО  мунзадание 2025'!J220</f>
        <v>1898900</v>
      </c>
      <c r="L221" s="148"/>
    </row>
    <row r="222" spans="1:12" s="150" customFormat="1" ht="15" customHeight="1" x14ac:dyDescent="0.25">
      <c r="A222" s="156">
        <v>10</v>
      </c>
      <c r="B222" s="493" t="s">
        <v>412</v>
      </c>
      <c r="C222" s="494"/>
      <c r="D222" s="494"/>
      <c r="E222" s="494"/>
      <c r="F222" s="495"/>
      <c r="G222" s="466"/>
      <c r="H222" s="466"/>
      <c r="I222" s="503">
        <f>'РО  мунзадание 2025'!I221:J221</f>
        <v>20000</v>
      </c>
      <c r="J222" s="504"/>
      <c r="L222" s="148"/>
    </row>
    <row r="223" spans="1:12" s="150" customFormat="1" ht="35.25" customHeight="1" x14ac:dyDescent="0.2">
      <c r="A223" s="156"/>
      <c r="B223" s="496" t="str">
        <f>'РО  мунзадание 2025'!B222:F222</f>
        <v>Субсидия на оплату труда обслуживающего персонала муниципальных общеобразовательных организаций (МОП организация питания)(осгу 034.01.000)</v>
      </c>
      <c r="C223" s="497"/>
      <c r="D223" s="497"/>
      <c r="E223" s="497"/>
      <c r="F223" s="498"/>
      <c r="G223" s="466"/>
      <c r="H223" s="466"/>
      <c r="I223" s="499">
        <f>'РО  мунзадание 2025'!I222:J222</f>
        <v>1530000</v>
      </c>
      <c r="J223" s="499"/>
      <c r="L223" s="148"/>
    </row>
    <row r="224" spans="1:12" s="150" customFormat="1" ht="36.6" customHeight="1" x14ac:dyDescent="0.2">
      <c r="A224" s="156">
        <v>7</v>
      </c>
      <c r="B224" s="496" t="str">
        <f>'РО  мунзадание 2025'!B223:F223</f>
        <v>Субсидия на оплату труда обслуживающего персонала муниципальных общеобразовательных организаций (МОП)(косгу 034.00.000)</v>
      </c>
      <c r="C224" s="497"/>
      <c r="D224" s="497"/>
      <c r="E224" s="497"/>
      <c r="F224" s="498"/>
      <c r="G224" s="466"/>
      <c r="H224" s="466"/>
      <c r="I224" s="499">
        <f>'РО  мунзадание 2025'!I223:J223</f>
        <v>4984000</v>
      </c>
      <c r="J224" s="499"/>
      <c r="K224" s="148"/>
      <c r="L224" s="148"/>
    </row>
    <row r="225" spans="1:17" s="150" customFormat="1" x14ac:dyDescent="0.2">
      <c r="A225" s="156"/>
      <c r="B225" s="478" t="s">
        <v>288</v>
      </c>
      <c r="C225" s="479"/>
      <c r="D225" s="479"/>
      <c r="E225" s="479"/>
      <c r="F225" s="480"/>
      <c r="G225" s="460" t="s">
        <v>35</v>
      </c>
      <c r="H225" s="460"/>
      <c r="I225" s="500">
        <f>SUM(I213:J224)</f>
        <v>8744100</v>
      </c>
      <c r="J225" s="500"/>
      <c r="L225" s="148"/>
    </row>
    <row r="226" spans="1:17" s="150" customFormat="1" x14ac:dyDescent="0.2">
      <c r="B226" s="174"/>
      <c r="C226" s="174"/>
      <c r="D226" s="174"/>
      <c r="E226" s="174"/>
      <c r="F226" s="174"/>
      <c r="G226" s="165"/>
      <c r="H226" s="165"/>
      <c r="I226" s="165"/>
      <c r="J226" s="165"/>
    </row>
    <row r="227" spans="1:17" s="150" customFormat="1" x14ac:dyDescent="0.2">
      <c r="B227" s="68"/>
      <c r="E227" s="153"/>
    </row>
    <row r="228" spans="1:17" x14ac:dyDescent="0.2">
      <c r="K228" s="104"/>
    </row>
    <row r="229" spans="1:17" x14ac:dyDescent="0.2">
      <c r="A229" s="150"/>
      <c r="B229" s="150"/>
      <c r="C229" s="150"/>
      <c r="D229" s="150"/>
      <c r="E229" s="153"/>
      <c r="F229" s="150"/>
      <c r="G229" s="150"/>
      <c r="H229" s="150"/>
      <c r="I229" s="150"/>
      <c r="J229" s="150"/>
      <c r="K229" s="104"/>
    </row>
    <row r="230" spans="1:17" x14ac:dyDescent="0.2">
      <c r="A230" s="150"/>
      <c r="B230" s="150"/>
      <c r="C230" s="152" t="s">
        <v>378</v>
      </c>
      <c r="D230" s="150"/>
      <c r="E230" s="153"/>
      <c r="F230" s="150"/>
      <c r="G230" s="150"/>
      <c r="H230" s="150"/>
      <c r="I230" s="150"/>
      <c r="J230" s="150"/>
    </row>
    <row r="231" spans="1:17" x14ac:dyDescent="0.2">
      <c r="A231" s="150"/>
      <c r="B231" s="150"/>
      <c r="C231" s="150"/>
      <c r="D231" s="150"/>
      <c r="E231" s="153"/>
      <c r="F231" s="150"/>
      <c r="G231" s="150"/>
      <c r="H231" s="150"/>
      <c r="I231" s="150"/>
      <c r="J231" s="150"/>
    </row>
    <row r="232" spans="1:17" x14ac:dyDescent="0.2">
      <c r="A232" s="155" t="s">
        <v>265</v>
      </c>
      <c r="B232" s="455" t="s">
        <v>296</v>
      </c>
      <c r="C232" s="455"/>
      <c r="D232" s="455"/>
      <c r="E232" s="455" t="s">
        <v>349</v>
      </c>
      <c r="F232" s="455"/>
      <c r="G232" s="455" t="s">
        <v>379</v>
      </c>
      <c r="H232" s="455"/>
      <c r="I232" s="455" t="s">
        <v>380</v>
      </c>
      <c r="J232" s="455"/>
      <c r="L232" s="175"/>
      <c r="M232" s="175"/>
      <c r="N232" s="176"/>
      <c r="O232" s="176"/>
      <c r="P232" s="177"/>
      <c r="Q232" s="176"/>
    </row>
    <row r="233" spans="1:17" x14ac:dyDescent="0.2">
      <c r="A233" s="156">
        <v>1</v>
      </c>
      <c r="B233" s="463">
        <v>2</v>
      </c>
      <c r="C233" s="463"/>
      <c r="D233" s="463"/>
      <c r="E233" s="463">
        <v>3</v>
      </c>
      <c r="F233" s="463"/>
      <c r="G233" s="466">
        <v>4</v>
      </c>
      <c r="H233" s="466"/>
      <c r="I233" s="466">
        <v>5</v>
      </c>
      <c r="J233" s="466"/>
      <c r="L233" s="175"/>
      <c r="M233" s="175"/>
      <c r="N233" s="176"/>
      <c r="O233" s="176"/>
      <c r="P233" s="177"/>
      <c r="Q233" s="177"/>
    </row>
    <row r="234" spans="1:17" ht="43.9" customHeight="1" x14ac:dyDescent="0.2">
      <c r="A234" s="156"/>
      <c r="B234" s="485" t="s">
        <v>381</v>
      </c>
      <c r="C234" s="485"/>
      <c r="D234" s="485"/>
      <c r="E234" s="463">
        <f>'РО  мунзадание 2025'!E233:F233</f>
        <v>908</v>
      </c>
      <c r="F234" s="463"/>
      <c r="G234" s="512" t="s">
        <v>479</v>
      </c>
      <c r="H234" s="512"/>
      <c r="I234" s="513">
        <f>'РО  мунзадание 2025'!I233:J233</f>
        <v>1161000</v>
      </c>
      <c r="J234" s="513"/>
      <c r="K234" s="104"/>
      <c r="L234" s="175"/>
      <c r="M234" s="175"/>
      <c r="N234" s="176"/>
      <c r="O234" s="176"/>
      <c r="P234" s="178"/>
      <c r="Q234" s="176"/>
    </row>
    <row r="235" spans="1:17" ht="27.6" customHeight="1" x14ac:dyDescent="0.2">
      <c r="A235" s="156"/>
      <c r="B235" s="485" t="s">
        <v>382</v>
      </c>
      <c r="C235" s="485"/>
      <c r="D235" s="485"/>
      <c r="E235" s="463"/>
      <c r="F235" s="463"/>
      <c r="G235" s="459">
        <v>112</v>
      </c>
      <c r="H235" s="459"/>
      <c r="I235" s="501">
        <f>'РО  мунзадание 2025'!I234:J234</f>
        <v>0</v>
      </c>
      <c r="J235" s="502"/>
      <c r="L235" s="213"/>
      <c r="M235" s="175"/>
      <c r="N235" s="176"/>
      <c r="O235" s="176"/>
      <c r="P235" s="177"/>
      <c r="Q235" s="176"/>
    </row>
    <row r="236" spans="1:17" ht="31.9" customHeight="1" x14ac:dyDescent="0.2">
      <c r="A236" s="156"/>
      <c r="B236" s="485" t="s">
        <v>383</v>
      </c>
      <c r="C236" s="485"/>
      <c r="D236" s="485"/>
      <c r="E236" s="463"/>
      <c r="F236" s="463"/>
      <c r="G236" s="459"/>
      <c r="H236" s="459"/>
      <c r="I236" s="501">
        <f>'РО  мунзадание 2025'!I235:J235</f>
        <v>0</v>
      </c>
      <c r="J236" s="502"/>
      <c r="L236" s="206"/>
      <c r="M236" s="179"/>
      <c r="N236" s="175"/>
      <c r="O236" s="176"/>
      <c r="P236" s="177"/>
      <c r="Q236" s="176"/>
    </row>
    <row r="237" spans="1:17" ht="25.15" customHeight="1" x14ac:dyDescent="0.2">
      <c r="A237" s="156"/>
      <c r="B237" s="485" t="s">
        <v>384</v>
      </c>
      <c r="C237" s="485"/>
      <c r="D237" s="485"/>
      <c r="E237" s="463"/>
      <c r="F237" s="463"/>
      <c r="G237" s="459">
        <v>8</v>
      </c>
      <c r="H237" s="459"/>
      <c r="I237" s="501">
        <f>'РО  мунзадание 2025'!I236:J236</f>
        <v>0</v>
      </c>
      <c r="J237" s="502"/>
      <c r="K237" s="104"/>
      <c r="L237" s="104"/>
      <c r="M237" s="104"/>
      <c r="N237" s="104"/>
      <c r="O237" s="104"/>
      <c r="P237" s="104"/>
      <c r="Q237" s="104"/>
    </row>
    <row r="238" spans="1:17" ht="25.15" customHeight="1" x14ac:dyDescent="0.2">
      <c r="A238" s="156"/>
      <c r="B238" s="485" t="s">
        <v>385</v>
      </c>
      <c r="C238" s="485"/>
      <c r="D238" s="485"/>
      <c r="E238" s="463"/>
      <c r="F238" s="463"/>
      <c r="G238" s="459"/>
      <c r="H238" s="459"/>
      <c r="I238" s="501">
        <f>'РО  мунзадание 2025'!I237:J237</f>
        <v>0</v>
      </c>
      <c r="J238" s="502"/>
      <c r="L238" s="104"/>
      <c r="M238" s="104"/>
      <c r="N238" s="104"/>
      <c r="O238" s="104"/>
      <c r="P238" s="104"/>
      <c r="Q238" s="104"/>
    </row>
    <row r="239" spans="1:17" x14ac:dyDescent="0.2">
      <c r="A239" s="156"/>
      <c r="B239" s="485" t="s">
        <v>507</v>
      </c>
      <c r="C239" s="485"/>
      <c r="D239" s="485"/>
      <c r="E239" s="459"/>
      <c r="F239" s="459"/>
      <c r="G239" s="510"/>
      <c r="H239" s="511"/>
      <c r="I239" s="501">
        <f>'РО  мунзадание 2025'!I238:J238</f>
        <v>70000</v>
      </c>
      <c r="J239" s="502"/>
      <c r="L239" s="180"/>
      <c r="M239" s="180"/>
      <c r="N239" s="180"/>
      <c r="O239" s="181"/>
      <c r="P239" s="181"/>
      <c r="Q239" s="182"/>
    </row>
    <row r="240" spans="1:17" x14ac:dyDescent="0.2">
      <c r="A240" s="156"/>
      <c r="B240" s="485"/>
      <c r="C240" s="485"/>
      <c r="D240" s="485"/>
      <c r="E240" s="459"/>
      <c r="F240" s="459"/>
      <c r="G240" s="459" t="s">
        <v>35</v>
      </c>
      <c r="H240" s="459"/>
      <c r="I240" s="461">
        <f>SUM(I234:J239)</f>
        <v>1231000</v>
      </c>
      <c r="J240" s="461"/>
    </row>
    <row r="243" spans="1:6" ht="15.75" x14ac:dyDescent="0.25">
      <c r="D243" s="70" t="s">
        <v>386</v>
      </c>
      <c r="E243" s="508" t="s">
        <v>387</v>
      </c>
      <c r="F243" s="509"/>
    </row>
    <row r="244" spans="1:6" ht="15" x14ac:dyDescent="0.25">
      <c r="A244" s="75"/>
      <c r="B244" s="285" t="s">
        <v>388</v>
      </c>
      <c r="C244" s="286"/>
      <c r="D244" s="286"/>
      <c r="E244" s="77" t="s">
        <v>389</v>
      </c>
      <c r="F244" s="75" t="s">
        <v>390</v>
      </c>
    </row>
    <row r="245" spans="1:6" ht="15" x14ac:dyDescent="0.25">
      <c r="A245" s="77">
        <v>1</v>
      </c>
      <c r="B245" s="505" t="str">
        <f>'РО  мунзадание 2025'!B244:D244</f>
        <v>Расходы содержание имущества</v>
      </c>
      <c r="C245" s="286"/>
      <c r="D245" s="286"/>
      <c r="E245" s="77">
        <v>225</v>
      </c>
      <c r="F245" s="183">
        <f>J206</f>
        <v>699700</v>
      </c>
    </row>
    <row r="246" spans="1:6" ht="15" x14ac:dyDescent="0.25">
      <c r="A246" s="77"/>
      <c r="B246" s="505" t="s">
        <v>413</v>
      </c>
      <c r="C246" s="286"/>
      <c r="D246" s="286"/>
      <c r="E246" s="77">
        <v>226</v>
      </c>
      <c r="F246" s="183">
        <f>I225</f>
        <v>8744100</v>
      </c>
    </row>
    <row r="247" spans="1:6" ht="15" x14ac:dyDescent="0.25">
      <c r="A247" s="77">
        <v>2</v>
      </c>
      <c r="B247" s="505" t="s">
        <v>391</v>
      </c>
      <c r="C247" s="286"/>
      <c r="D247" s="286"/>
      <c r="E247" s="77">
        <v>221</v>
      </c>
      <c r="F247" s="183">
        <f>I132</f>
        <v>95400</v>
      </c>
    </row>
    <row r="248" spans="1:6" ht="27.75" customHeight="1" x14ac:dyDescent="0.25">
      <c r="A248" s="77">
        <v>3</v>
      </c>
      <c r="B248" s="506" t="s">
        <v>402</v>
      </c>
      <c r="C248" s="507"/>
      <c r="D248" s="507"/>
      <c r="E248" s="77">
        <v>346</v>
      </c>
      <c r="F248" s="183">
        <f>I237</f>
        <v>0</v>
      </c>
    </row>
    <row r="249" spans="1:6" ht="24" customHeight="1" x14ac:dyDescent="0.25">
      <c r="A249" s="75">
        <v>4</v>
      </c>
      <c r="B249" s="506" t="s">
        <v>401</v>
      </c>
      <c r="C249" s="507"/>
      <c r="D249" s="507"/>
      <c r="E249" s="77">
        <v>342</v>
      </c>
      <c r="F249" s="183">
        <f>I235</f>
        <v>0</v>
      </c>
    </row>
    <row r="250" spans="1:6" ht="15.75" x14ac:dyDescent="0.25">
      <c r="A250" s="75">
        <v>5</v>
      </c>
      <c r="B250" s="425" t="s">
        <v>409</v>
      </c>
      <c r="C250" s="426"/>
      <c r="D250" s="426"/>
      <c r="E250" s="77">
        <v>346</v>
      </c>
      <c r="F250" s="183"/>
    </row>
    <row r="251" spans="1:6" ht="15.75" x14ac:dyDescent="0.25">
      <c r="A251" s="75"/>
      <c r="B251" s="425" t="s">
        <v>410</v>
      </c>
      <c r="C251" s="426"/>
      <c r="D251" s="426"/>
      <c r="E251" s="77">
        <v>310</v>
      </c>
      <c r="F251" s="183">
        <f>I234</f>
        <v>1161000</v>
      </c>
    </row>
    <row r="252" spans="1:6" x14ac:dyDescent="0.2">
      <c r="A252" s="274"/>
      <c r="B252" s="485" t="s">
        <v>507</v>
      </c>
      <c r="C252" s="485"/>
      <c r="D252" s="485"/>
      <c r="E252" s="77">
        <v>346</v>
      </c>
      <c r="F252" s="183">
        <f>I239</f>
        <v>70000</v>
      </c>
    </row>
    <row r="253" spans="1:6" ht="15" x14ac:dyDescent="0.25">
      <c r="A253" s="75">
        <v>6</v>
      </c>
      <c r="B253" s="285" t="s">
        <v>399</v>
      </c>
      <c r="C253" s="286"/>
      <c r="D253" s="286"/>
      <c r="E253" s="77">
        <v>247</v>
      </c>
      <c r="F253" s="183">
        <f>I156+I158+I160+I161+I163+I165</f>
        <v>3491900.0020000003</v>
      </c>
    </row>
    <row r="254" spans="1:6" ht="15" x14ac:dyDescent="0.25">
      <c r="A254" s="75">
        <v>7</v>
      </c>
      <c r="B254" s="285" t="s">
        <v>400</v>
      </c>
      <c r="C254" s="286"/>
      <c r="D254" s="286"/>
      <c r="E254" s="77">
        <v>244</v>
      </c>
      <c r="F254" s="183">
        <f>I168</f>
        <v>109327</v>
      </c>
    </row>
    <row r="255" spans="1:6" ht="15" x14ac:dyDescent="0.25">
      <c r="A255" s="75"/>
      <c r="B255" s="285"/>
      <c r="C255" s="286"/>
      <c r="D255" s="286"/>
      <c r="E255" s="77"/>
      <c r="F255" s="221">
        <f>SUM(F245:F254)</f>
        <v>14371427.002</v>
      </c>
    </row>
  </sheetData>
  <mergeCells count="504">
    <mergeCell ref="B167:C167"/>
    <mergeCell ref="D167:E167"/>
    <mergeCell ref="G167:H167"/>
    <mergeCell ref="I167:J167"/>
    <mergeCell ref="B168:C168"/>
    <mergeCell ref="D168:E168"/>
    <mergeCell ref="G168:H168"/>
    <mergeCell ref="I168:J168"/>
    <mergeCell ref="B169:C169"/>
    <mergeCell ref="D169:E169"/>
    <mergeCell ref="G169:H169"/>
    <mergeCell ref="I169:J169"/>
    <mergeCell ref="B249:D249"/>
    <mergeCell ref="B250:D250"/>
    <mergeCell ref="B251:D251"/>
    <mergeCell ref="B253:D253"/>
    <mergeCell ref="B254:D254"/>
    <mergeCell ref="B255:D255"/>
    <mergeCell ref="E243:F243"/>
    <mergeCell ref="B244:D244"/>
    <mergeCell ref="B245:D245"/>
    <mergeCell ref="B246:D246"/>
    <mergeCell ref="B247:D247"/>
    <mergeCell ref="B248:D248"/>
    <mergeCell ref="B252:D252"/>
    <mergeCell ref="B239:D239"/>
    <mergeCell ref="E239:F239"/>
    <mergeCell ref="G239:H239"/>
    <mergeCell ref="I239:J239"/>
    <mergeCell ref="B240:D240"/>
    <mergeCell ref="E240:F240"/>
    <mergeCell ref="G240:H240"/>
    <mergeCell ref="I240:J240"/>
    <mergeCell ref="B237:D237"/>
    <mergeCell ref="E237:F237"/>
    <mergeCell ref="G237:H237"/>
    <mergeCell ref="I237:J237"/>
    <mergeCell ref="B238:D238"/>
    <mergeCell ref="E238:F238"/>
    <mergeCell ref="G238:H238"/>
    <mergeCell ref="I238:J238"/>
    <mergeCell ref="B235:D235"/>
    <mergeCell ref="E235:F235"/>
    <mergeCell ref="G235:H235"/>
    <mergeCell ref="I235:J235"/>
    <mergeCell ref="B236:D236"/>
    <mergeCell ref="E236:F236"/>
    <mergeCell ref="G236:H236"/>
    <mergeCell ref="I236:J236"/>
    <mergeCell ref="B233:D233"/>
    <mergeCell ref="E233:F233"/>
    <mergeCell ref="G233:H233"/>
    <mergeCell ref="I233:J233"/>
    <mergeCell ref="B234:D234"/>
    <mergeCell ref="E234:F234"/>
    <mergeCell ref="G234:H234"/>
    <mergeCell ref="I234:J234"/>
    <mergeCell ref="B225:F225"/>
    <mergeCell ref="G225:H225"/>
    <mergeCell ref="I225:J225"/>
    <mergeCell ref="B232:D232"/>
    <mergeCell ref="E232:F232"/>
    <mergeCell ref="G232:H232"/>
    <mergeCell ref="I232:J232"/>
    <mergeCell ref="B222:F222"/>
    <mergeCell ref="G222:H222"/>
    <mergeCell ref="I222:J222"/>
    <mergeCell ref="B224:F224"/>
    <mergeCell ref="G224:H224"/>
    <mergeCell ref="I224:J224"/>
    <mergeCell ref="B223:F223"/>
    <mergeCell ref="G223:H223"/>
    <mergeCell ref="I223:J223"/>
    <mergeCell ref="B219:F219"/>
    <mergeCell ref="G219:H219"/>
    <mergeCell ref="B220:F220"/>
    <mergeCell ref="G220:H220"/>
    <mergeCell ref="B221:F221"/>
    <mergeCell ref="G221:H221"/>
    <mergeCell ref="B215:F215"/>
    <mergeCell ref="G215:H215"/>
    <mergeCell ref="B216:F216"/>
    <mergeCell ref="G216:H216"/>
    <mergeCell ref="B217:F217"/>
    <mergeCell ref="B218:F218"/>
    <mergeCell ref="G218:H218"/>
    <mergeCell ref="B212:F212"/>
    <mergeCell ref="G212:H212"/>
    <mergeCell ref="I212:J212"/>
    <mergeCell ref="B213:F213"/>
    <mergeCell ref="G213:H213"/>
    <mergeCell ref="B214:F214"/>
    <mergeCell ref="G214:H214"/>
    <mergeCell ref="B206:D206"/>
    <mergeCell ref="E206:F206"/>
    <mergeCell ref="G206:H206"/>
    <mergeCell ref="B211:F211"/>
    <mergeCell ref="G211:H211"/>
    <mergeCell ref="I211:J211"/>
    <mergeCell ref="G203:H203"/>
    <mergeCell ref="B204:D204"/>
    <mergeCell ref="G204:H204"/>
    <mergeCell ref="B205:D205"/>
    <mergeCell ref="G205:H205"/>
    <mergeCell ref="B199:D199"/>
    <mergeCell ref="G199:H199"/>
    <mergeCell ref="B200:D200"/>
    <mergeCell ref="B201:D201"/>
    <mergeCell ref="G201:H201"/>
    <mergeCell ref="B202:D202"/>
    <mergeCell ref="G202:H202"/>
    <mergeCell ref="B188:D188"/>
    <mergeCell ref="E188:F205"/>
    <mergeCell ref="G188:H188"/>
    <mergeCell ref="B189:D189"/>
    <mergeCell ref="G189:H189"/>
    <mergeCell ref="B190:D190"/>
    <mergeCell ref="G190:H190"/>
    <mergeCell ref="B191:D191"/>
    <mergeCell ref="G191:H191"/>
    <mergeCell ref="B192:D192"/>
    <mergeCell ref="B196:D196"/>
    <mergeCell ref="G196:H196"/>
    <mergeCell ref="B197:D197"/>
    <mergeCell ref="G197:H197"/>
    <mergeCell ref="B198:D198"/>
    <mergeCell ref="G198:H198"/>
    <mergeCell ref="G192:H192"/>
    <mergeCell ref="B193:D193"/>
    <mergeCell ref="G193:H193"/>
    <mergeCell ref="B194:D194"/>
    <mergeCell ref="G194:H194"/>
    <mergeCell ref="B195:D195"/>
    <mergeCell ref="G195:H195"/>
    <mergeCell ref="B203:D203"/>
    <mergeCell ref="B186:D186"/>
    <mergeCell ref="E186:F186"/>
    <mergeCell ref="G186:H186"/>
    <mergeCell ref="I186:J186"/>
    <mergeCell ref="B187:D187"/>
    <mergeCell ref="E187:F187"/>
    <mergeCell ref="G187:H187"/>
    <mergeCell ref="I187:J187"/>
    <mergeCell ref="B181:D181"/>
    <mergeCell ref="E181:F181"/>
    <mergeCell ref="G181:H181"/>
    <mergeCell ref="I181:J181"/>
    <mergeCell ref="B182:D182"/>
    <mergeCell ref="E182:F182"/>
    <mergeCell ref="G182:H182"/>
    <mergeCell ref="I182:J182"/>
    <mergeCell ref="B179:D179"/>
    <mergeCell ref="E179:F179"/>
    <mergeCell ref="G179:H179"/>
    <mergeCell ref="I179:J179"/>
    <mergeCell ref="B180:D180"/>
    <mergeCell ref="E180:F180"/>
    <mergeCell ref="G180:H180"/>
    <mergeCell ref="I180:J180"/>
    <mergeCell ref="B177:D177"/>
    <mergeCell ref="E177:F177"/>
    <mergeCell ref="G177:H177"/>
    <mergeCell ref="I177:J177"/>
    <mergeCell ref="B178:D178"/>
    <mergeCell ref="E178:F178"/>
    <mergeCell ref="G178:H178"/>
    <mergeCell ref="I178:J178"/>
    <mergeCell ref="B175:D175"/>
    <mergeCell ref="E175:F175"/>
    <mergeCell ref="G175:H175"/>
    <mergeCell ref="I175:J175"/>
    <mergeCell ref="B176:D176"/>
    <mergeCell ref="E176:F176"/>
    <mergeCell ref="G176:H176"/>
    <mergeCell ref="I176:J176"/>
    <mergeCell ref="B164:C164"/>
    <mergeCell ref="D164:E164"/>
    <mergeCell ref="G164:H164"/>
    <mergeCell ref="I164:J164"/>
    <mergeCell ref="B174:D174"/>
    <mergeCell ref="E174:F174"/>
    <mergeCell ref="G174:H174"/>
    <mergeCell ref="I174:J174"/>
    <mergeCell ref="B165:C165"/>
    <mergeCell ref="D165:E165"/>
    <mergeCell ref="G165:H165"/>
    <mergeCell ref="I165:J165"/>
    <mergeCell ref="B166:C166"/>
    <mergeCell ref="D166:E166"/>
    <mergeCell ref="G166:H166"/>
    <mergeCell ref="I166:J166"/>
    <mergeCell ref="B160:C160"/>
    <mergeCell ref="D160:E160"/>
    <mergeCell ref="G160:H160"/>
    <mergeCell ref="I160:J160"/>
    <mergeCell ref="B163:C163"/>
    <mergeCell ref="D163:E163"/>
    <mergeCell ref="G163:H163"/>
    <mergeCell ref="I163:J163"/>
    <mergeCell ref="B158:C158"/>
    <mergeCell ref="D158:E158"/>
    <mergeCell ref="G158:H158"/>
    <mergeCell ref="I158:J158"/>
    <mergeCell ref="B159:C159"/>
    <mergeCell ref="D159:E159"/>
    <mergeCell ref="G159:H159"/>
    <mergeCell ref="I159:J159"/>
    <mergeCell ref="B161:C161"/>
    <mergeCell ref="B162:C162"/>
    <mergeCell ref="D161:E161"/>
    <mergeCell ref="D162:E162"/>
    <mergeCell ref="G161:H161"/>
    <mergeCell ref="G162:H162"/>
    <mergeCell ref="I161:J161"/>
    <mergeCell ref="I162:J162"/>
    <mergeCell ref="B156:C156"/>
    <mergeCell ref="D156:E156"/>
    <mergeCell ref="G156:H156"/>
    <mergeCell ref="I156:J156"/>
    <mergeCell ref="B157:C157"/>
    <mergeCell ref="D157:E157"/>
    <mergeCell ref="G157:H157"/>
    <mergeCell ref="I157:J157"/>
    <mergeCell ref="B154:C154"/>
    <mergeCell ref="D154:E154"/>
    <mergeCell ref="G154:H154"/>
    <mergeCell ref="I154:J154"/>
    <mergeCell ref="B155:C155"/>
    <mergeCell ref="D155:E155"/>
    <mergeCell ref="G155:H155"/>
    <mergeCell ref="I155:J155"/>
    <mergeCell ref="B147:D147"/>
    <mergeCell ref="E147:F147"/>
    <mergeCell ref="G147:H147"/>
    <mergeCell ref="I147:J147"/>
    <mergeCell ref="B148:D148"/>
    <mergeCell ref="E148:F148"/>
    <mergeCell ref="G148:H148"/>
    <mergeCell ref="I148:J148"/>
    <mergeCell ref="B145:D145"/>
    <mergeCell ref="E145:F145"/>
    <mergeCell ref="G145:H145"/>
    <mergeCell ref="I145:J145"/>
    <mergeCell ref="B146:D146"/>
    <mergeCell ref="E146:F146"/>
    <mergeCell ref="G146:H146"/>
    <mergeCell ref="I146:J146"/>
    <mergeCell ref="B143:D143"/>
    <mergeCell ref="E143:F143"/>
    <mergeCell ref="G143:H143"/>
    <mergeCell ref="I143:J143"/>
    <mergeCell ref="B144:D144"/>
    <mergeCell ref="E144:F144"/>
    <mergeCell ref="G144:H144"/>
    <mergeCell ref="I144:J144"/>
    <mergeCell ref="B141:D141"/>
    <mergeCell ref="E141:F141"/>
    <mergeCell ref="G141:H141"/>
    <mergeCell ref="I141:J141"/>
    <mergeCell ref="B142:D142"/>
    <mergeCell ref="E142:F142"/>
    <mergeCell ref="G142:H142"/>
    <mergeCell ref="I142:J142"/>
    <mergeCell ref="B132:C132"/>
    <mergeCell ref="D132:E132"/>
    <mergeCell ref="G132:H132"/>
    <mergeCell ref="I132:J132"/>
    <mergeCell ref="B140:D140"/>
    <mergeCell ref="E140:F140"/>
    <mergeCell ref="G140:H140"/>
    <mergeCell ref="I140:J140"/>
    <mergeCell ref="B130:C130"/>
    <mergeCell ref="D130:E130"/>
    <mergeCell ref="G130:H130"/>
    <mergeCell ref="I130:J130"/>
    <mergeCell ref="B131:C131"/>
    <mergeCell ref="D131:E131"/>
    <mergeCell ref="G131:H131"/>
    <mergeCell ref="I131:J131"/>
    <mergeCell ref="B128:C128"/>
    <mergeCell ref="D128:E128"/>
    <mergeCell ref="G128:H128"/>
    <mergeCell ref="I128:J128"/>
    <mergeCell ref="B129:C129"/>
    <mergeCell ref="D129:E129"/>
    <mergeCell ref="G129:H129"/>
    <mergeCell ref="I129:J129"/>
    <mergeCell ref="B117:D117"/>
    <mergeCell ref="E117:F117"/>
    <mergeCell ref="G117:H117"/>
    <mergeCell ref="I117:J117"/>
    <mergeCell ref="B118:D118"/>
    <mergeCell ref="E118:F118"/>
    <mergeCell ref="G118:H118"/>
    <mergeCell ref="I118:J118"/>
    <mergeCell ref="B115:D115"/>
    <mergeCell ref="E115:F115"/>
    <mergeCell ref="G115:H115"/>
    <mergeCell ref="I115:J115"/>
    <mergeCell ref="B116:D116"/>
    <mergeCell ref="E116:F116"/>
    <mergeCell ref="G116:H116"/>
    <mergeCell ref="I116:J116"/>
    <mergeCell ref="B113:D113"/>
    <mergeCell ref="E113:F113"/>
    <mergeCell ref="G113:H113"/>
    <mergeCell ref="I113:J113"/>
    <mergeCell ref="B114:D114"/>
    <mergeCell ref="E114:F114"/>
    <mergeCell ref="G114:H114"/>
    <mergeCell ref="I114:J114"/>
    <mergeCell ref="B111:D111"/>
    <mergeCell ref="E111:F111"/>
    <mergeCell ref="G111:H111"/>
    <mergeCell ref="I111:J111"/>
    <mergeCell ref="B112:D112"/>
    <mergeCell ref="E112:F112"/>
    <mergeCell ref="G112:H112"/>
    <mergeCell ref="I112:J112"/>
    <mergeCell ref="B103:D103"/>
    <mergeCell ref="E103:F103"/>
    <mergeCell ref="G103:H103"/>
    <mergeCell ref="I103:J103"/>
    <mergeCell ref="B110:D110"/>
    <mergeCell ref="E110:F110"/>
    <mergeCell ref="G110:H110"/>
    <mergeCell ref="I110:J110"/>
    <mergeCell ref="B101:D101"/>
    <mergeCell ref="E101:F101"/>
    <mergeCell ref="G101:H101"/>
    <mergeCell ref="I101:J101"/>
    <mergeCell ref="B102:D102"/>
    <mergeCell ref="E102:F102"/>
    <mergeCell ref="G102:H102"/>
    <mergeCell ref="I102:J102"/>
    <mergeCell ref="B99:D99"/>
    <mergeCell ref="E99:F99"/>
    <mergeCell ref="G99:H99"/>
    <mergeCell ref="I99:J99"/>
    <mergeCell ref="B100:D100"/>
    <mergeCell ref="E100:F100"/>
    <mergeCell ref="G100:H100"/>
    <mergeCell ref="I100:J100"/>
    <mergeCell ref="B97:D97"/>
    <mergeCell ref="E97:F97"/>
    <mergeCell ref="G97:H97"/>
    <mergeCell ref="I97:J97"/>
    <mergeCell ref="B98:D98"/>
    <mergeCell ref="E98:F98"/>
    <mergeCell ref="G98:H98"/>
    <mergeCell ref="I98:J98"/>
    <mergeCell ref="B95:D95"/>
    <mergeCell ref="E95:F95"/>
    <mergeCell ref="G95:H95"/>
    <mergeCell ref="I95:J95"/>
    <mergeCell ref="B96:D96"/>
    <mergeCell ref="E96:F96"/>
    <mergeCell ref="G96:H96"/>
    <mergeCell ref="I96:J96"/>
    <mergeCell ref="B85:D85"/>
    <mergeCell ref="E85:F85"/>
    <mergeCell ref="B86:D86"/>
    <mergeCell ref="E86:F86"/>
    <mergeCell ref="H86:J86"/>
    <mergeCell ref="B87:D87"/>
    <mergeCell ref="E87:F87"/>
    <mergeCell ref="H87:J87"/>
    <mergeCell ref="B82:D82"/>
    <mergeCell ref="E82:F82"/>
    <mergeCell ref="B83:D83"/>
    <mergeCell ref="E83:F83"/>
    <mergeCell ref="H83:J83"/>
    <mergeCell ref="B84:D84"/>
    <mergeCell ref="E84:F84"/>
    <mergeCell ref="B80:D80"/>
    <mergeCell ref="E80:F80"/>
    <mergeCell ref="H80:J80"/>
    <mergeCell ref="B81:D81"/>
    <mergeCell ref="E81:F81"/>
    <mergeCell ref="H81:J81"/>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B65:D65"/>
    <mergeCell ref="E65:F65"/>
    <mergeCell ref="G65:H65"/>
    <mergeCell ref="I65:J65"/>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P61:R61"/>
    <mergeCell ref="S61:T61"/>
    <mergeCell ref="V61:X61"/>
    <mergeCell ref="P62:R62"/>
    <mergeCell ref="S62:T62"/>
    <mergeCell ref="V62:X62"/>
    <mergeCell ref="P59:R59"/>
    <mergeCell ref="S59:T59"/>
    <mergeCell ref="V59:X59"/>
    <mergeCell ref="P60:R60"/>
    <mergeCell ref="S60:T60"/>
    <mergeCell ref="V60:X60"/>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B45:H45"/>
    <mergeCell ref="B46:H46"/>
    <mergeCell ref="B47:H47"/>
    <mergeCell ref="B48:H48"/>
    <mergeCell ref="B49:H49"/>
    <mergeCell ref="B50:H50"/>
    <mergeCell ref="B36:D36"/>
    <mergeCell ref="E36:G36"/>
    <mergeCell ref="A37:D37"/>
    <mergeCell ref="E37:G37"/>
    <mergeCell ref="B43:H43"/>
    <mergeCell ref="B44:H44"/>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B19:D19"/>
    <mergeCell ref="E19:G19"/>
    <mergeCell ref="B20:D20"/>
    <mergeCell ref="E20:G20"/>
    <mergeCell ref="A21:D21"/>
    <mergeCell ref="E21:G21"/>
    <mergeCell ref="B17:D17"/>
    <mergeCell ref="E17:G17"/>
    <mergeCell ref="B18:D18"/>
    <mergeCell ref="E18:G18"/>
    <mergeCell ref="B13:D13"/>
    <mergeCell ref="E13:G13"/>
    <mergeCell ref="B14:D14"/>
    <mergeCell ref="E14:G14"/>
    <mergeCell ref="B15:D15"/>
    <mergeCell ref="E15:G15"/>
    <mergeCell ref="C4:J5"/>
    <mergeCell ref="C7:J7"/>
    <mergeCell ref="K7:K8"/>
    <mergeCell ref="B11:D11"/>
    <mergeCell ref="E11:G11"/>
    <mergeCell ref="B12:D12"/>
    <mergeCell ref="E12:G12"/>
    <mergeCell ref="B16:D16"/>
    <mergeCell ref="E16:G16"/>
  </mergeCells>
  <pageMargins left="0.31496062992125984" right="0.31496062992125984" top="0.31496062992125984" bottom="0.3149606299212598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X254"/>
  <sheetViews>
    <sheetView topLeftCell="A6" zoomScale="115" zoomScaleNormal="115" workbookViewId="0">
      <selection activeCell="I45" sqref="I45"/>
    </sheetView>
  </sheetViews>
  <sheetFormatPr defaultColWidth="8.85546875" defaultRowHeight="12" x14ac:dyDescent="0.2"/>
  <cols>
    <col min="1" max="1" width="4.7109375" style="68" customWidth="1"/>
    <col min="2" max="2" width="10.28515625" style="68" customWidth="1"/>
    <col min="3" max="3" width="7.5703125" style="68" customWidth="1"/>
    <col min="4" max="4" width="25.5703125" style="68" customWidth="1"/>
    <col min="5" max="5" width="11.28515625" style="87" customWidth="1"/>
    <col min="6" max="6" width="12.28515625" style="68" customWidth="1"/>
    <col min="7" max="7" width="10.28515625" style="68" customWidth="1"/>
    <col min="8" max="8" width="7.7109375" style="68" customWidth="1"/>
    <col min="9" max="9" width="18.5703125" style="68" customWidth="1"/>
    <col min="10" max="10" width="19.7109375" style="68" customWidth="1"/>
    <col min="11" max="11" width="24.42578125" style="68" customWidth="1"/>
    <col min="12" max="12" width="19" style="68" customWidth="1"/>
    <col min="13" max="13" width="12.85546875" style="68" customWidth="1"/>
    <col min="14" max="14" width="13.7109375" style="68" customWidth="1"/>
    <col min="15" max="15" width="13.7109375" style="68" bestFit="1" customWidth="1"/>
    <col min="16" max="16384" width="8.85546875" style="68"/>
  </cols>
  <sheetData>
    <row r="1" spans="1:13" hidden="1" x14ac:dyDescent="0.2"/>
    <row r="2" spans="1:13" hidden="1" x14ac:dyDescent="0.2">
      <c r="D2" s="68" t="s">
        <v>293</v>
      </c>
    </row>
    <row r="3" spans="1:13" hidden="1" x14ac:dyDescent="0.2">
      <c r="C3" s="68" t="s">
        <v>294</v>
      </c>
    </row>
    <row r="4" spans="1:13" ht="13.15" hidden="1" customHeight="1" x14ac:dyDescent="0.2">
      <c r="C4" s="427" t="s">
        <v>295</v>
      </c>
      <c r="D4" s="427"/>
      <c r="E4" s="427"/>
      <c r="F4" s="427"/>
      <c r="G4" s="427"/>
      <c r="H4" s="427"/>
      <c r="I4" s="427"/>
      <c r="J4" s="427"/>
      <c r="K4" s="93"/>
      <c r="L4" s="93"/>
      <c r="M4" s="93"/>
    </row>
    <row r="5" spans="1:13" ht="13.15" hidden="1" customHeight="1" x14ac:dyDescent="0.2">
      <c r="C5" s="427"/>
      <c r="D5" s="427"/>
      <c r="E5" s="427"/>
      <c r="F5" s="427"/>
      <c r="G5" s="427"/>
      <c r="H5" s="427"/>
      <c r="I5" s="427"/>
      <c r="J5" s="427"/>
      <c r="K5" s="93"/>
      <c r="L5" s="93"/>
      <c r="M5" s="93"/>
    </row>
    <row r="6" spans="1:13" ht="13.15" customHeight="1" x14ac:dyDescent="0.2">
      <c r="C6" s="94"/>
      <c r="D6" s="94"/>
      <c r="E6" s="94"/>
      <c r="F6" s="94"/>
      <c r="G6" s="94"/>
      <c r="H6" s="94"/>
      <c r="I6" s="94"/>
      <c r="J6" s="94"/>
      <c r="K6" s="93"/>
      <c r="L6" s="93"/>
      <c r="M6" s="93"/>
    </row>
    <row r="7" spans="1:13" ht="13.15" customHeight="1" x14ac:dyDescent="0.2">
      <c r="C7" s="428" t="s">
        <v>491</v>
      </c>
      <c r="D7" s="428"/>
      <c r="E7" s="428"/>
      <c r="F7" s="428"/>
      <c r="G7" s="428"/>
      <c r="H7" s="428"/>
      <c r="I7" s="428"/>
      <c r="J7" s="428"/>
      <c r="K7" s="429"/>
      <c r="L7" s="93"/>
      <c r="M7" s="93"/>
    </row>
    <row r="8" spans="1:13" ht="13.15" customHeight="1" x14ac:dyDescent="0.2">
      <c r="C8" s="95"/>
      <c r="D8" s="95"/>
      <c r="E8" s="95"/>
      <c r="F8" s="95"/>
      <c r="G8" s="95"/>
      <c r="H8" s="95"/>
      <c r="I8" s="95"/>
      <c r="J8" s="95"/>
      <c r="K8" s="429"/>
      <c r="L8" s="93"/>
      <c r="M8" s="93"/>
    </row>
    <row r="9" spans="1:13" x14ac:dyDescent="0.2">
      <c r="L9" s="187"/>
    </row>
    <row r="10" spans="1:13" hidden="1" x14ac:dyDescent="0.2"/>
    <row r="11" spans="1:13" ht="57" hidden="1" customHeight="1" x14ac:dyDescent="0.2">
      <c r="A11" s="96" t="s">
        <v>265</v>
      </c>
      <c r="B11" s="281" t="s">
        <v>296</v>
      </c>
      <c r="C11" s="281"/>
      <c r="D11" s="281"/>
      <c r="E11" s="281" t="s">
        <v>297</v>
      </c>
      <c r="F11" s="281"/>
      <c r="G11" s="281"/>
      <c r="H11" s="73" t="s">
        <v>298</v>
      </c>
      <c r="I11" s="73" t="s">
        <v>299</v>
      </c>
      <c r="J11" s="73" t="s">
        <v>300</v>
      </c>
    </row>
    <row r="12" spans="1:13" ht="15" hidden="1" customHeight="1" x14ac:dyDescent="0.2">
      <c r="A12" s="77">
        <v>1</v>
      </c>
      <c r="B12" s="281">
        <v>2</v>
      </c>
      <c r="C12" s="281"/>
      <c r="D12" s="281"/>
      <c r="E12" s="281">
        <v>3</v>
      </c>
      <c r="F12" s="281"/>
      <c r="G12" s="281"/>
      <c r="H12" s="77">
        <v>4</v>
      </c>
      <c r="I12" s="77">
        <v>5</v>
      </c>
      <c r="J12" s="77">
        <v>6</v>
      </c>
    </row>
    <row r="13" spans="1:13" hidden="1" x14ac:dyDescent="0.2">
      <c r="A13" s="75"/>
      <c r="B13" s="281"/>
      <c r="C13" s="281"/>
      <c r="D13" s="281"/>
      <c r="E13" s="281"/>
      <c r="F13" s="281"/>
      <c r="G13" s="281"/>
      <c r="H13" s="75"/>
      <c r="I13" s="75"/>
      <c r="J13" s="97">
        <f t="shared" ref="J13:J20" si="0">E13*H13*I13</f>
        <v>0</v>
      </c>
    </row>
    <row r="14" spans="1:13" hidden="1" x14ac:dyDescent="0.2">
      <c r="A14" s="75"/>
      <c r="B14" s="281"/>
      <c r="C14" s="281"/>
      <c r="D14" s="281"/>
      <c r="E14" s="281"/>
      <c r="F14" s="281"/>
      <c r="G14" s="281"/>
      <c r="H14" s="75"/>
      <c r="I14" s="75"/>
      <c r="J14" s="97">
        <f t="shared" si="0"/>
        <v>0</v>
      </c>
    </row>
    <row r="15" spans="1:13" hidden="1" x14ac:dyDescent="0.2">
      <c r="A15" s="75"/>
      <c r="B15" s="281"/>
      <c r="C15" s="281"/>
      <c r="D15" s="281"/>
      <c r="E15" s="281"/>
      <c r="F15" s="281"/>
      <c r="G15" s="281"/>
      <c r="H15" s="75"/>
      <c r="I15" s="75"/>
      <c r="J15" s="97">
        <f t="shared" si="0"/>
        <v>0</v>
      </c>
    </row>
    <row r="16" spans="1:13" hidden="1" x14ac:dyDescent="0.2">
      <c r="A16" s="75"/>
      <c r="B16" s="281"/>
      <c r="C16" s="281"/>
      <c r="D16" s="281"/>
      <c r="E16" s="281"/>
      <c r="F16" s="281"/>
      <c r="G16" s="281"/>
      <c r="H16" s="75"/>
      <c r="I16" s="75"/>
      <c r="J16" s="97">
        <f t="shared" si="0"/>
        <v>0</v>
      </c>
    </row>
    <row r="17" spans="1:11" hidden="1" x14ac:dyDescent="0.2">
      <c r="A17" s="75"/>
      <c r="B17" s="281"/>
      <c r="C17" s="281"/>
      <c r="D17" s="281"/>
      <c r="E17" s="281"/>
      <c r="F17" s="281"/>
      <c r="G17" s="281"/>
      <c r="H17" s="75"/>
      <c r="I17" s="75"/>
      <c r="J17" s="97">
        <f t="shared" si="0"/>
        <v>0</v>
      </c>
      <c r="K17" s="68" t="s">
        <v>301</v>
      </c>
    </row>
    <row r="18" spans="1:11" hidden="1" x14ac:dyDescent="0.2">
      <c r="A18" s="75"/>
      <c r="B18" s="281"/>
      <c r="C18" s="281"/>
      <c r="D18" s="281"/>
      <c r="E18" s="281"/>
      <c r="F18" s="281"/>
      <c r="G18" s="281"/>
      <c r="H18" s="75"/>
      <c r="I18" s="75"/>
      <c r="J18" s="97">
        <f t="shared" si="0"/>
        <v>0</v>
      </c>
    </row>
    <row r="19" spans="1:11" hidden="1" x14ac:dyDescent="0.2">
      <c r="A19" s="75"/>
      <c r="B19" s="281"/>
      <c r="C19" s="281"/>
      <c r="D19" s="281"/>
      <c r="E19" s="281"/>
      <c r="F19" s="281"/>
      <c r="G19" s="281"/>
      <c r="H19" s="75"/>
      <c r="I19" s="75"/>
      <c r="J19" s="97">
        <f t="shared" si="0"/>
        <v>0</v>
      </c>
    </row>
    <row r="20" spans="1:11" hidden="1" x14ac:dyDescent="0.2">
      <c r="A20" s="75"/>
      <c r="B20" s="281"/>
      <c r="C20" s="281"/>
      <c r="D20" s="281"/>
      <c r="E20" s="281"/>
      <c r="F20" s="281"/>
      <c r="G20" s="281"/>
      <c r="H20" s="75"/>
      <c r="I20" s="75"/>
      <c r="J20" s="97">
        <f t="shared" si="0"/>
        <v>0</v>
      </c>
    </row>
    <row r="21" spans="1:11" hidden="1" x14ac:dyDescent="0.2">
      <c r="A21" s="430" t="s">
        <v>288</v>
      </c>
      <c r="B21" s="431"/>
      <c r="C21" s="431"/>
      <c r="D21" s="432"/>
      <c r="E21" s="281" t="s">
        <v>35</v>
      </c>
      <c r="F21" s="281"/>
      <c r="G21" s="281"/>
      <c r="H21" s="77" t="s">
        <v>35</v>
      </c>
      <c r="I21" s="77" t="s">
        <v>35</v>
      </c>
      <c r="J21" s="75"/>
    </row>
    <row r="22" spans="1:11" hidden="1" x14ac:dyDescent="0.2"/>
    <row r="23" spans="1:11" hidden="1" x14ac:dyDescent="0.2">
      <c r="B23" s="68" t="s">
        <v>302</v>
      </c>
    </row>
    <row r="24" spans="1:11" hidden="1" x14ac:dyDescent="0.2"/>
    <row r="25" spans="1:11" hidden="1" x14ac:dyDescent="0.2">
      <c r="C25" s="68" t="s">
        <v>303</v>
      </c>
    </row>
    <row r="26" spans="1:11" hidden="1" x14ac:dyDescent="0.2"/>
    <row r="27" spans="1:11" ht="84" hidden="1" x14ac:dyDescent="0.2">
      <c r="A27" s="96" t="s">
        <v>265</v>
      </c>
      <c r="B27" s="281" t="s">
        <v>296</v>
      </c>
      <c r="C27" s="281"/>
      <c r="D27" s="281"/>
      <c r="E27" s="281" t="s">
        <v>304</v>
      </c>
      <c r="F27" s="281"/>
      <c r="G27" s="281"/>
      <c r="H27" s="73" t="s">
        <v>305</v>
      </c>
      <c r="I27" s="73" t="s">
        <v>306</v>
      </c>
      <c r="J27" s="73" t="s">
        <v>300</v>
      </c>
    </row>
    <row r="28" spans="1:11" hidden="1" x14ac:dyDescent="0.2">
      <c r="A28" s="77">
        <v>1</v>
      </c>
      <c r="B28" s="281">
        <v>2</v>
      </c>
      <c r="C28" s="281"/>
      <c r="D28" s="281"/>
      <c r="E28" s="281">
        <v>3</v>
      </c>
      <c r="F28" s="281"/>
      <c r="G28" s="281"/>
      <c r="H28" s="77">
        <v>4</v>
      </c>
      <c r="I28" s="77">
        <v>5</v>
      </c>
      <c r="J28" s="77">
        <v>6</v>
      </c>
    </row>
    <row r="29" spans="1:11" hidden="1" x14ac:dyDescent="0.2">
      <c r="A29" s="75"/>
      <c r="B29" s="281"/>
      <c r="C29" s="281"/>
      <c r="D29" s="281"/>
      <c r="E29" s="281"/>
      <c r="F29" s="281"/>
      <c r="G29" s="281"/>
      <c r="H29" s="75"/>
      <c r="I29" s="75"/>
      <c r="J29" s="97">
        <f t="shared" ref="J29:J36" si="1">E29*H29*I29</f>
        <v>0</v>
      </c>
    </row>
    <row r="30" spans="1:11" hidden="1" x14ac:dyDescent="0.2">
      <c r="A30" s="75"/>
      <c r="B30" s="281"/>
      <c r="C30" s="281"/>
      <c r="D30" s="281"/>
      <c r="E30" s="281"/>
      <c r="F30" s="281"/>
      <c r="G30" s="281"/>
      <c r="H30" s="75"/>
      <c r="I30" s="75"/>
      <c r="J30" s="97">
        <f t="shared" si="1"/>
        <v>0</v>
      </c>
    </row>
    <row r="31" spans="1:11" hidden="1" x14ac:dyDescent="0.2">
      <c r="A31" s="75"/>
      <c r="B31" s="281"/>
      <c r="C31" s="281"/>
      <c r="D31" s="281"/>
      <c r="E31" s="281"/>
      <c r="F31" s="281"/>
      <c r="G31" s="281"/>
      <c r="H31" s="75"/>
      <c r="I31" s="75"/>
      <c r="J31" s="97">
        <f t="shared" si="1"/>
        <v>0</v>
      </c>
    </row>
    <row r="32" spans="1:11" hidden="1" x14ac:dyDescent="0.2">
      <c r="A32" s="75"/>
      <c r="B32" s="281"/>
      <c r="C32" s="281"/>
      <c r="D32" s="281"/>
      <c r="E32" s="281"/>
      <c r="F32" s="281"/>
      <c r="G32" s="281"/>
      <c r="H32" s="75"/>
      <c r="I32" s="75"/>
      <c r="J32" s="97">
        <f t="shared" si="1"/>
        <v>0</v>
      </c>
    </row>
    <row r="33" spans="1:12" hidden="1" x14ac:dyDescent="0.2">
      <c r="A33" s="75"/>
      <c r="B33" s="281"/>
      <c r="C33" s="281"/>
      <c r="D33" s="281"/>
      <c r="E33" s="281"/>
      <c r="F33" s="281"/>
      <c r="G33" s="281"/>
      <c r="H33" s="75"/>
      <c r="I33" s="75"/>
      <c r="J33" s="97">
        <f t="shared" si="1"/>
        <v>0</v>
      </c>
    </row>
    <row r="34" spans="1:12" hidden="1" x14ac:dyDescent="0.2">
      <c r="A34" s="75"/>
      <c r="B34" s="281"/>
      <c r="C34" s="281"/>
      <c r="D34" s="281"/>
      <c r="E34" s="281"/>
      <c r="F34" s="281"/>
      <c r="G34" s="281"/>
      <c r="H34" s="75"/>
      <c r="I34" s="75"/>
      <c r="J34" s="97">
        <f t="shared" si="1"/>
        <v>0</v>
      </c>
    </row>
    <row r="35" spans="1:12" hidden="1" x14ac:dyDescent="0.2">
      <c r="A35" s="75"/>
      <c r="B35" s="281"/>
      <c r="C35" s="281"/>
      <c r="D35" s="281"/>
      <c r="E35" s="281"/>
      <c r="F35" s="281"/>
      <c r="G35" s="281"/>
      <c r="H35" s="75"/>
      <c r="I35" s="75"/>
      <c r="J35" s="97">
        <f t="shared" si="1"/>
        <v>0</v>
      </c>
    </row>
    <row r="36" spans="1:12" hidden="1" x14ac:dyDescent="0.2">
      <c r="A36" s="75"/>
      <c r="B36" s="281"/>
      <c r="C36" s="281"/>
      <c r="D36" s="281"/>
      <c r="E36" s="281"/>
      <c r="F36" s="281"/>
      <c r="G36" s="281"/>
      <c r="H36" s="75"/>
      <c r="I36" s="75"/>
      <c r="J36" s="97">
        <f t="shared" si="1"/>
        <v>0</v>
      </c>
    </row>
    <row r="37" spans="1:12" hidden="1" x14ac:dyDescent="0.2">
      <c r="A37" s="430" t="s">
        <v>288</v>
      </c>
      <c r="B37" s="431"/>
      <c r="C37" s="431"/>
      <c r="D37" s="432"/>
      <c r="E37" s="281" t="s">
        <v>35</v>
      </c>
      <c r="F37" s="281"/>
      <c r="G37" s="281"/>
      <c r="H37" s="77" t="s">
        <v>35</v>
      </c>
      <c r="I37" s="77" t="s">
        <v>35</v>
      </c>
      <c r="J37" s="75"/>
    </row>
    <row r="38" spans="1:12" hidden="1" x14ac:dyDescent="0.2"/>
    <row r="39" spans="1:12" hidden="1" x14ac:dyDescent="0.2">
      <c r="B39" s="68" t="s">
        <v>302</v>
      </c>
    </row>
    <row r="40" spans="1:12" x14ac:dyDescent="0.2">
      <c r="K40" s="68" t="s">
        <v>397</v>
      </c>
    </row>
    <row r="41" spans="1:12" ht="15.75" x14ac:dyDescent="0.25">
      <c r="B41" s="66">
        <v>1</v>
      </c>
      <c r="C41" s="70" t="s">
        <v>263</v>
      </c>
      <c r="K41" s="212">
        <v>42985841</v>
      </c>
    </row>
    <row r="42" spans="1:12" ht="15.75" x14ac:dyDescent="0.25">
      <c r="C42" s="98"/>
      <c r="K42" s="217">
        <f>I44+H87+I132+I169+J205+I224+I239</f>
        <v>49891003.961999997</v>
      </c>
    </row>
    <row r="43" spans="1:12" x14ac:dyDescent="0.2">
      <c r="A43" s="73" t="s">
        <v>265</v>
      </c>
      <c r="B43" s="281" t="s">
        <v>307</v>
      </c>
      <c r="C43" s="281"/>
      <c r="D43" s="281"/>
      <c r="E43" s="281"/>
      <c r="F43" s="281"/>
      <c r="G43" s="281"/>
      <c r="H43" s="281"/>
      <c r="I43" s="99" t="s">
        <v>308</v>
      </c>
      <c r="J43" s="100"/>
      <c r="K43" s="217">
        <f>K41-I44-J85-I132-I169-J205-J193-I224-I233-I234-I236-J82-I238</f>
        <v>-6905162.9620000012</v>
      </c>
    </row>
    <row r="44" spans="1:12" ht="33.75" customHeight="1" x14ac:dyDescent="0.3">
      <c r="A44" s="73"/>
      <c r="B44" s="282" t="s">
        <v>403</v>
      </c>
      <c r="C44" s="283"/>
      <c r="D44" s="283"/>
      <c r="E44" s="283"/>
      <c r="F44" s="283"/>
      <c r="G44" s="283"/>
      <c r="H44" s="284"/>
      <c r="I44" s="101">
        <f>27217000+1134100+6905162.96</f>
        <v>35256262.960000001</v>
      </c>
      <c r="J44" s="102"/>
      <c r="K44" s="103"/>
      <c r="L44" s="104"/>
    </row>
    <row r="45" spans="1:12" ht="15.75" x14ac:dyDescent="0.25">
      <c r="A45" s="75"/>
      <c r="B45" s="285" t="s">
        <v>268</v>
      </c>
      <c r="C45" s="286"/>
      <c r="D45" s="286"/>
      <c r="E45" s="286"/>
      <c r="F45" s="286"/>
      <c r="G45" s="286"/>
      <c r="H45" s="286"/>
      <c r="I45" s="105">
        <f>I44/1.302</f>
        <v>27078542.980030723</v>
      </c>
      <c r="J45" s="106"/>
    </row>
    <row r="46" spans="1:12" x14ac:dyDescent="0.2">
      <c r="A46" s="77">
        <v>1</v>
      </c>
      <c r="B46" s="287" t="s">
        <v>269</v>
      </c>
      <c r="C46" s="287"/>
      <c r="D46" s="287"/>
      <c r="E46" s="287"/>
      <c r="F46" s="287"/>
      <c r="G46" s="287"/>
      <c r="H46" s="287"/>
      <c r="I46" s="107"/>
      <c r="J46" s="108"/>
    </row>
    <row r="47" spans="1:12" ht="25.9" customHeight="1" x14ac:dyDescent="0.25">
      <c r="A47" s="77" t="s">
        <v>270</v>
      </c>
      <c r="B47" s="280" t="s">
        <v>271</v>
      </c>
      <c r="C47" s="280"/>
      <c r="D47" s="280"/>
      <c r="E47" s="280"/>
      <c r="F47" s="280"/>
      <c r="G47" s="280"/>
      <c r="H47" s="280"/>
      <c r="I47" s="105">
        <f>I45*22%</f>
        <v>5957279.4556067595</v>
      </c>
      <c r="J47" s="109"/>
      <c r="K47" s="79"/>
    </row>
    <row r="48" spans="1:12" ht="15.75" x14ac:dyDescent="0.25">
      <c r="A48" s="77" t="s">
        <v>272</v>
      </c>
      <c r="B48" s="287" t="s">
        <v>273</v>
      </c>
      <c r="C48" s="287"/>
      <c r="D48" s="287"/>
      <c r="E48" s="287"/>
      <c r="F48" s="287"/>
      <c r="G48" s="287"/>
      <c r="H48" s="287"/>
      <c r="I48" s="110"/>
      <c r="J48" s="111"/>
      <c r="K48" s="81"/>
    </row>
    <row r="49" spans="1:24" ht="24" customHeight="1" x14ac:dyDescent="0.25">
      <c r="A49" s="77" t="s">
        <v>274</v>
      </c>
      <c r="B49" s="280" t="s">
        <v>275</v>
      </c>
      <c r="C49" s="280"/>
      <c r="D49" s="280"/>
      <c r="E49" s="280"/>
      <c r="F49" s="280"/>
      <c r="G49" s="280"/>
      <c r="H49" s="280"/>
      <c r="I49" s="110"/>
      <c r="J49" s="111"/>
      <c r="K49" s="81"/>
    </row>
    <row r="50" spans="1:24" ht="15.75" x14ac:dyDescent="0.25">
      <c r="A50" s="77">
        <v>2</v>
      </c>
      <c r="B50" s="287" t="s">
        <v>276</v>
      </c>
      <c r="C50" s="287"/>
      <c r="D50" s="287"/>
      <c r="E50" s="287"/>
      <c r="F50" s="287"/>
      <c r="G50" s="287"/>
      <c r="H50" s="287"/>
      <c r="I50" s="110"/>
      <c r="J50" s="111"/>
      <c r="K50" s="81"/>
    </row>
    <row r="51" spans="1:24" ht="34.9" customHeight="1" x14ac:dyDescent="0.25">
      <c r="A51" s="77" t="s">
        <v>277</v>
      </c>
      <c r="B51" s="280" t="s">
        <v>278</v>
      </c>
      <c r="C51" s="280"/>
      <c r="D51" s="280"/>
      <c r="E51" s="280"/>
      <c r="F51" s="280"/>
      <c r="G51" s="280"/>
      <c r="H51" s="280"/>
      <c r="I51" s="110">
        <f>I45*2.9%</f>
        <v>785277.74642089091</v>
      </c>
      <c r="J51" s="111"/>
      <c r="K51" s="79"/>
    </row>
    <row r="52" spans="1:24" ht="15.75" x14ac:dyDescent="0.25">
      <c r="A52" s="77" t="s">
        <v>279</v>
      </c>
      <c r="B52" s="287" t="s">
        <v>280</v>
      </c>
      <c r="C52" s="287"/>
      <c r="D52" s="287"/>
      <c r="E52" s="287"/>
      <c r="F52" s="287"/>
      <c r="G52" s="287"/>
      <c r="H52" s="287"/>
      <c r="I52" s="110"/>
      <c r="J52" s="111"/>
      <c r="K52" s="81"/>
    </row>
    <row r="53" spans="1:24" ht="27" customHeight="1" x14ac:dyDescent="0.25">
      <c r="A53" s="82" t="s">
        <v>281</v>
      </c>
      <c r="B53" s="280" t="s">
        <v>282</v>
      </c>
      <c r="C53" s="280"/>
      <c r="D53" s="280"/>
      <c r="E53" s="280"/>
      <c r="F53" s="280"/>
      <c r="G53" s="280"/>
      <c r="H53" s="280"/>
      <c r="I53" s="110">
        <f>I45*0.2%</f>
        <v>54157.085960061449</v>
      </c>
      <c r="J53" s="111"/>
      <c r="K53" s="79"/>
    </row>
    <row r="54" spans="1:24" ht="22.9" customHeight="1" x14ac:dyDescent="0.25">
      <c r="A54" s="77" t="s">
        <v>283</v>
      </c>
      <c r="B54" s="280" t="s">
        <v>284</v>
      </c>
      <c r="C54" s="280"/>
      <c r="D54" s="280"/>
      <c r="E54" s="280"/>
      <c r="F54" s="280"/>
      <c r="G54" s="280"/>
      <c r="H54" s="280"/>
      <c r="I54" s="110"/>
      <c r="J54" s="111"/>
      <c r="K54" s="81"/>
    </row>
    <row r="55" spans="1:24" ht="25.15" customHeight="1" x14ac:dyDescent="0.25">
      <c r="A55" s="77" t="s">
        <v>285</v>
      </c>
      <c r="B55" s="280" t="s">
        <v>414</v>
      </c>
      <c r="C55" s="280"/>
      <c r="D55" s="280"/>
      <c r="E55" s="280"/>
      <c r="F55" s="280"/>
      <c r="G55" s="280"/>
      <c r="H55" s="280"/>
      <c r="I55" s="110"/>
      <c r="J55" s="111"/>
      <c r="K55" s="81"/>
    </row>
    <row r="56" spans="1:24" ht="24.6" customHeight="1" x14ac:dyDescent="0.25">
      <c r="A56" s="77">
        <v>3</v>
      </c>
      <c r="B56" s="280" t="s">
        <v>287</v>
      </c>
      <c r="C56" s="280"/>
      <c r="D56" s="280"/>
      <c r="E56" s="280"/>
      <c r="F56" s="280"/>
      <c r="G56" s="280"/>
      <c r="H56" s="280"/>
      <c r="I56" s="110">
        <f>I45*5.1%</f>
        <v>1381005.6919815668</v>
      </c>
      <c r="J56" s="111"/>
      <c r="K56" s="79"/>
    </row>
    <row r="57" spans="1:24" ht="15.75" x14ac:dyDescent="0.25">
      <c r="A57" s="77"/>
      <c r="B57" s="288" t="s">
        <v>288</v>
      </c>
      <c r="C57" s="288"/>
      <c r="D57" s="288"/>
      <c r="E57" s="288"/>
      <c r="F57" s="288"/>
      <c r="G57" s="288"/>
      <c r="H57" s="288"/>
      <c r="I57" s="112">
        <f>SUM(I47:I56)</f>
        <v>8177719.9799692789</v>
      </c>
      <c r="J57" s="111"/>
      <c r="K57" s="84"/>
      <c r="O57" s="113"/>
      <c r="P57" s="433"/>
      <c r="Q57" s="433"/>
      <c r="R57" s="433"/>
      <c r="S57" s="433"/>
      <c r="T57" s="433"/>
      <c r="U57" s="113"/>
      <c r="V57" s="433"/>
      <c r="W57" s="433"/>
      <c r="X57" s="433"/>
    </row>
    <row r="58" spans="1:24" ht="12.75" customHeight="1" x14ac:dyDescent="0.2">
      <c r="B58" s="289"/>
      <c r="C58" s="289"/>
      <c r="D58" s="289"/>
      <c r="E58" s="289"/>
      <c r="F58" s="289"/>
      <c r="G58" s="289"/>
      <c r="H58" s="289"/>
      <c r="K58" s="84"/>
      <c r="O58" s="114"/>
      <c r="P58" s="434"/>
      <c r="Q58" s="434"/>
      <c r="R58" s="434"/>
      <c r="S58" s="434"/>
      <c r="T58" s="434"/>
      <c r="U58" s="115"/>
      <c r="V58" s="435"/>
      <c r="W58" s="435"/>
      <c r="X58" s="435"/>
    </row>
    <row r="59" spans="1:24" s="71" customFormat="1" hidden="1" x14ac:dyDescent="0.2">
      <c r="B59" s="71" t="s">
        <v>289</v>
      </c>
      <c r="E59" s="72"/>
      <c r="K59" s="86"/>
      <c r="O59" s="116"/>
      <c r="P59" s="442"/>
      <c r="Q59" s="442"/>
      <c r="R59" s="442"/>
      <c r="S59" s="443"/>
      <c r="T59" s="443"/>
      <c r="U59" s="117"/>
      <c r="V59" s="444"/>
      <c r="W59" s="444"/>
      <c r="X59" s="444"/>
    </row>
    <row r="60" spans="1:24" hidden="1" x14ac:dyDescent="0.2">
      <c r="K60" s="84"/>
      <c r="O60" s="118"/>
      <c r="P60" s="439"/>
      <c r="Q60" s="439"/>
      <c r="R60" s="439"/>
      <c r="S60" s="440"/>
      <c r="T60" s="440"/>
      <c r="U60" s="119"/>
      <c r="V60" s="441"/>
      <c r="W60" s="441"/>
      <c r="X60" s="441"/>
    </row>
    <row r="61" spans="1:24" hidden="1" x14ac:dyDescent="0.2">
      <c r="A61" s="68" t="s">
        <v>309</v>
      </c>
      <c r="K61" s="84"/>
      <c r="O61" s="118"/>
      <c r="P61" s="436"/>
      <c r="Q61" s="436"/>
      <c r="R61" s="436"/>
      <c r="S61" s="437"/>
      <c r="T61" s="437"/>
      <c r="U61" s="120"/>
      <c r="V61" s="438"/>
      <c r="W61" s="438"/>
      <c r="X61" s="438"/>
    </row>
    <row r="62" spans="1:24" hidden="1" x14ac:dyDescent="0.2">
      <c r="A62" s="68" t="s">
        <v>310</v>
      </c>
      <c r="K62" s="84"/>
      <c r="O62" s="118"/>
      <c r="P62" s="439"/>
      <c r="Q62" s="439"/>
      <c r="R62" s="439"/>
      <c r="S62" s="440"/>
      <c r="T62" s="440"/>
      <c r="U62" s="119"/>
      <c r="V62" s="441"/>
      <c r="W62" s="441"/>
      <c r="X62" s="441"/>
    </row>
    <row r="63" spans="1:24" hidden="1" x14ac:dyDescent="0.2">
      <c r="K63" s="84"/>
      <c r="O63" s="118"/>
      <c r="P63" s="439"/>
      <c r="Q63" s="439"/>
      <c r="R63" s="439"/>
      <c r="S63" s="445"/>
      <c r="T63" s="445"/>
      <c r="U63" s="119"/>
      <c r="V63" s="441"/>
      <c r="W63" s="441"/>
      <c r="X63" s="441"/>
    </row>
    <row r="64" spans="1:24" ht="37.9" hidden="1" customHeight="1" x14ac:dyDescent="0.2">
      <c r="A64" s="88" t="s">
        <v>265</v>
      </c>
      <c r="B64" s="281" t="s">
        <v>20</v>
      </c>
      <c r="C64" s="281"/>
      <c r="D64" s="281"/>
      <c r="E64" s="281" t="s">
        <v>290</v>
      </c>
      <c r="F64" s="281"/>
      <c r="G64" s="290" t="s">
        <v>291</v>
      </c>
      <c r="H64" s="290"/>
      <c r="I64" s="290" t="s">
        <v>311</v>
      </c>
      <c r="J64" s="290"/>
      <c r="K64" s="84"/>
      <c r="O64" s="121"/>
      <c r="P64" s="436"/>
      <c r="Q64" s="436"/>
      <c r="R64" s="436"/>
      <c r="S64" s="437"/>
      <c r="T64" s="437"/>
      <c r="U64" s="120"/>
      <c r="V64" s="438"/>
      <c r="W64" s="438"/>
      <c r="X64" s="438"/>
    </row>
    <row r="65" spans="1:24" hidden="1" x14ac:dyDescent="0.2">
      <c r="A65" s="75">
        <v>1</v>
      </c>
      <c r="B65" s="281">
        <v>2</v>
      </c>
      <c r="C65" s="281"/>
      <c r="D65" s="281"/>
      <c r="E65" s="281">
        <v>3</v>
      </c>
      <c r="F65" s="281"/>
      <c r="G65" s="290">
        <v>4</v>
      </c>
      <c r="H65" s="290"/>
      <c r="I65" s="290">
        <v>5</v>
      </c>
      <c r="J65" s="290"/>
      <c r="K65" s="84"/>
      <c r="O65" s="122"/>
      <c r="P65" s="122"/>
      <c r="Q65" s="122"/>
      <c r="R65" s="122"/>
      <c r="S65" s="123"/>
      <c r="T65" s="122"/>
      <c r="U65" s="122"/>
      <c r="V65" s="446"/>
      <c r="W65" s="446"/>
      <c r="X65" s="446"/>
    </row>
    <row r="66" spans="1:24" hidden="1" x14ac:dyDescent="0.2">
      <c r="A66" s="75"/>
      <c r="B66" s="291"/>
      <c r="C66" s="291"/>
      <c r="D66" s="291"/>
      <c r="E66" s="281"/>
      <c r="F66" s="281"/>
      <c r="G66" s="290"/>
      <c r="H66" s="290"/>
      <c r="I66" s="447">
        <f t="shared" ref="I66:I71" si="2">E66*G66</f>
        <v>0</v>
      </c>
      <c r="J66" s="447"/>
      <c r="K66" s="84"/>
    </row>
    <row r="67" spans="1:24" hidden="1" x14ac:dyDescent="0.2">
      <c r="A67" s="75"/>
      <c r="B67" s="291"/>
      <c r="C67" s="291"/>
      <c r="D67" s="291"/>
      <c r="E67" s="281"/>
      <c r="F67" s="281"/>
      <c r="G67" s="290"/>
      <c r="H67" s="290"/>
      <c r="I67" s="447">
        <f t="shared" si="2"/>
        <v>0</v>
      </c>
      <c r="J67" s="447"/>
      <c r="K67" s="84"/>
    </row>
    <row r="68" spans="1:24" hidden="1" x14ac:dyDescent="0.2">
      <c r="A68" s="75"/>
      <c r="B68" s="291"/>
      <c r="C68" s="291"/>
      <c r="D68" s="291"/>
      <c r="E68" s="281"/>
      <c r="F68" s="281"/>
      <c r="G68" s="290"/>
      <c r="H68" s="290"/>
      <c r="I68" s="447">
        <f t="shared" si="2"/>
        <v>0</v>
      </c>
      <c r="J68" s="447"/>
      <c r="K68" s="84"/>
    </row>
    <row r="69" spans="1:24" hidden="1" x14ac:dyDescent="0.2">
      <c r="A69" s="75"/>
      <c r="B69" s="291"/>
      <c r="C69" s="291"/>
      <c r="D69" s="291"/>
      <c r="E69" s="281"/>
      <c r="F69" s="281"/>
      <c r="G69" s="290"/>
      <c r="H69" s="290"/>
      <c r="I69" s="447">
        <f t="shared" si="2"/>
        <v>0</v>
      </c>
      <c r="J69" s="447"/>
      <c r="K69" s="84"/>
    </row>
    <row r="70" spans="1:24" hidden="1" x14ac:dyDescent="0.2">
      <c r="A70" s="75"/>
      <c r="B70" s="291"/>
      <c r="C70" s="291"/>
      <c r="D70" s="291"/>
      <c r="E70" s="281"/>
      <c r="F70" s="281"/>
      <c r="G70" s="290"/>
      <c r="H70" s="290"/>
      <c r="I70" s="447">
        <f t="shared" si="2"/>
        <v>0</v>
      </c>
      <c r="J70" s="447"/>
      <c r="K70" s="84"/>
    </row>
    <row r="71" spans="1:24" hidden="1" x14ac:dyDescent="0.2">
      <c r="A71" s="75"/>
      <c r="B71" s="291"/>
      <c r="C71" s="291"/>
      <c r="D71" s="291"/>
      <c r="E71" s="281"/>
      <c r="F71" s="281"/>
      <c r="G71" s="290"/>
      <c r="H71" s="290"/>
      <c r="I71" s="447">
        <f t="shared" si="2"/>
        <v>0</v>
      </c>
      <c r="J71" s="447"/>
      <c r="K71" s="84"/>
    </row>
    <row r="72" spans="1:24" hidden="1" x14ac:dyDescent="0.2">
      <c r="A72" s="75"/>
      <c r="B72" s="281" t="s">
        <v>288</v>
      </c>
      <c r="C72" s="281"/>
      <c r="D72" s="281"/>
      <c r="E72" s="281" t="s">
        <v>35</v>
      </c>
      <c r="F72" s="281"/>
      <c r="G72" s="290" t="s">
        <v>35</v>
      </c>
      <c r="H72" s="290"/>
      <c r="I72" s="447">
        <f>SUM(I66:J71)</f>
        <v>0</v>
      </c>
      <c r="J72" s="290"/>
      <c r="K72" s="84"/>
    </row>
    <row r="73" spans="1:24" hidden="1" x14ac:dyDescent="0.2">
      <c r="K73" s="84"/>
    </row>
    <row r="74" spans="1:24" x14ac:dyDescent="0.2">
      <c r="J74" s="104"/>
      <c r="K74" s="84"/>
    </row>
    <row r="75" spans="1:24" s="71" customFormat="1" ht="15.75" x14ac:dyDescent="0.25">
      <c r="B75" s="70" t="s">
        <v>312</v>
      </c>
      <c r="E75" s="72"/>
      <c r="K75" s="124"/>
    </row>
    <row r="76" spans="1:24" x14ac:dyDescent="0.2">
      <c r="K76" s="104"/>
    </row>
    <row r="77" spans="1:24" x14ac:dyDescent="0.2">
      <c r="A77" s="68" t="s">
        <v>313</v>
      </c>
      <c r="E77" s="87">
        <v>851</v>
      </c>
    </row>
    <row r="78" spans="1:24" x14ac:dyDescent="0.2">
      <c r="A78" s="68" t="s">
        <v>310</v>
      </c>
      <c r="E78" s="87" t="s">
        <v>314</v>
      </c>
    </row>
    <row r="80" spans="1:24" ht="52.9" customHeight="1" x14ac:dyDescent="0.2">
      <c r="A80" s="125" t="s">
        <v>92</v>
      </c>
      <c r="B80" s="448" t="s">
        <v>296</v>
      </c>
      <c r="C80" s="448"/>
      <c r="D80" s="448"/>
      <c r="E80" s="448" t="s">
        <v>315</v>
      </c>
      <c r="F80" s="448"/>
      <c r="G80" s="125" t="s">
        <v>316</v>
      </c>
      <c r="H80" s="448" t="s">
        <v>317</v>
      </c>
      <c r="I80" s="448"/>
      <c r="J80" s="448"/>
    </row>
    <row r="81" spans="1:15" s="128" customFormat="1" ht="8.4499999999999993" customHeight="1" x14ac:dyDescent="0.2">
      <c r="A81" s="126">
        <v>1</v>
      </c>
      <c r="B81" s="449">
        <v>2</v>
      </c>
      <c r="C81" s="449"/>
      <c r="D81" s="449"/>
      <c r="E81" s="449">
        <v>3</v>
      </c>
      <c r="F81" s="449"/>
      <c r="G81" s="127">
        <v>4</v>
      </c>
      <c r="H81" s="450">
        <v>5</v>
      </c>
      <c r="I81" s="450"/>
      <c r="J81" s="450"/>
    </row>
    <row r="82" spans="1:15" ht="12" customHeight="1" x14ac:dyDescent="0.2">
      <c r="A82" s="118">
        <v>1</v>
      </c>
      <c r="B82" s="439" t="s">
        <v>318</v>
      </c>
      <c r="C82" s="439"/>
      <c r="D82" s="439"/>
      <c r="E82" s="440">
        <v>3909090.91</v>
      </c>
      <c r="F82" s="440"/>
      <c r="G82" s="129">
        <v>1.1000000000000001</v>
      </c>
      <c r="H82" s="129"/>
      <c r="I82" s="130"/>
      <c r="J82" s="131">
        <f>'РО  мунзадание 2026'!J82</f>
        <v>0</v>
      </c>
      <c r="K82" s="187">
        <v>43000</v>
      </c>
      <c r="L82" s="187">
        <f>K82/G82*100</f>
        <v>3909090.9090909087</v>
      </c>
    </row>
    <row r="83" spans="1:15" ht="12" hidden="1" customHeight="1" x14ac:dyDescent="0.2">
      <c r="A83" s="118"/>
      <c r="B83" s="439" t="s">
        <v>318</v>
      </c>
      <c r="C83" s="439"/>
      <c r="D83" s="439"/>
      <c r="E83" s="440"/>
      <c r="F83" s="440"/>
      <c r="G83" s="119">
        <v>2.2000000000000002</v>
      </c>
      <c r="H83" s="451">
        <f>ROUND(E83*2.2%,0)</f>
        <v>0</v>
      </c>
      <c r="I83" s="451"/>
      <c r="J83" s="451"/>
      <c r="L83" s="187">
        <f t="shared" ref="L83:L85" si="3">K83/G83*100</f>
        <v>0</v>
      </c>
    </row>
    <row r="84" spans="1:15" hidden="1" x14ac:dyDescent="0.2">
      <c r="A84" s="118"/>
      <c r="B84" s="436" t="s">
        <v>319</v>
      </c>
      <c r="C84" s="436"/>
      <c r="D84" s="436"/>
      <c r="E84" s="437" t="s">
        <v>35</v>
      </c>
      <c r="F84" s="437"/>
      <c r="G84" s="132" t="s">
        <v>35</v>
      </c>
      <c r="H84" s="133"/>
      <c r="I84" s="134"/>
      <c r="J84" s="135"/>
      <c r="L84" s="187" t="e">
        <f t="shared" si="3"/>
        <v>#VALUE!</v>
      </c>
    </row>
    <row r="85" spans="1:15" ht="12" customHeight="1" x14ac:dyDescent="0.2">
      <c r="A85" s="118">
        <v>2</v>
      </c>
      <c r="B85" s="439" t="s">
        <v>320</v>
      </c>
      <c r="C85" s="439"/>
      <c r="D85" s="439"/>
      <c r="E85" s="440">
        <v>28553333.329999998</v>
      </c>
      <c r="F85" s="440"/>
      <c r="G85" s="129">
        <v>1.5</v>
      </c>
      <c r="H85" s="129"/>
      <c r="I85" s="130"/>
      <c r="J85" s="131">
        <f>'РО  мунзадание 2026'!J85</f>
        <v>263314</v>
      </c>
      <c r="K85" s="187">
        <v>428300</v>
      </c>
      <c r="L85" s="187">
        <f t="shared" si="3"/>
        <v>28553333.333333332</v>
      </c>
      <c r="O85" s="187"/>
    </row>
    <row r="86" spans="1:15" hidden="1" x14ac:dyDescent="0.2">
      <c r="A86" s="118"/>
      <c r="B86" s="439"/>
      <c r="C86" s="439"/>
      <c r="D86" s="439"/>
      <c r="E86" s="445"/>
      <c r="F86" s="445"/>
      <c r="G86" s="119"/>
      <c r="H86" s="444"/>
      <c r="I86" s="444"/>
      <c r="J86" s="444"/>
      <c r="L86" s="187" t="e">
        <f t="shared" ref="L86" si="4">K86/G86*100</f>
        <v>#DIV/0!</v>
      </c>
    </row>
    <row r="87" spans="1:15" x14ac:dyDescent="0.2">
      <c r="A87" s="121"/>
      <c r="B87" s="436" t="s">
        <v>319</v>
      </c>
      <c r="C87" s="436"/>
      <c r="D87" s="436"/>
      <c r="E87" s="437" t="s">
        <v>35</v>
      </c>
      <c r="F87" s="437"/>
      <c r="G87" s="120" t="s">
        <v>35</v>
      </c>
      <c r="H87" s="438">
        <f>J82+J85</f>
        <v>263314</v>
      </c>
      <c r="I87" s="438"/>
      <c r="J87" s="438"/>
    </row>
    <row r="89" spans="1:15" ht="12" customHeight="1" x14ac:dyDescent="0.25">
      <c r="K89" s="136"/>
    </row>
    <row r="90" spans="1:15" s="71" customFormat="1" hidden="1" x14ac:dyDescent="0.2">
      <c r="B90" s="71" t="s">
        <v>321</v>
      </c>
      <c r="E90" s="72"/>
    </row>
    <row r="91" spans="1:15" hidden="1" x14ac:dyDescent="0.2"/>
    <row r="92" spans="1:15" hidden="1" x14ac:dyDescent="0.2">
      <c r="A92" s="68" t="s">
        <v>313</v>
      </c>
    </row>
    <row r="93" spans="1:15" hidden="1" x14ac:dyDescent="0.2">
      <c r="A93" s="68" t="s">
        <v>310</v>
      </c>
    </row>
    <row r="94" spans="1:15" hidden="1" x14ac:dyDescent="0.2"/>
    <row r="95" spans="1:15" ht="24.6" hidden="1" customHeight="1" x14ac:dyDescent="0.2">
      <c r="A95" s="88" t="s">
        <v>265</v>
      </c>
      <c r="B95" s="281" t="s">
        <v>20</v>
      </c>
      <c r="C95" s="281"/>
      <c r="D95" s="281"/>
      <c r="E95" s="281" t="s">
        <v>322</v>
      </c>
      <c r="F95" s="281"/>
      <c r="G95" s="281" t="s">
        <v>291</v>
      </c>
      <c r="H95" s="281"/>
      <c r="I95" s="281" t="s">
        <v>323</v>
      </c>
      <c r="J95" s="453"/>
    </row>
    <row r="96" spans="1:15" hidden="1" x14ac:dyDescent="0.2">
      <c r="A96" s="75">
        <v>1</v>
      </c>
      <c r="B96" s="281">
        <v>2</v>
      </c>
      <c r="C96" s="281"/>
      <c r="D96" s="281"/>
      <c r="E96" s="281">
        <v>3</v>
      </c>
      <c r="F96" s="281"/>
      <c r="G96" s="290">
        <v>4</v>
      </c>
      <c r="H96" s="290"/>
      <c r="I96" s="290">
        <v>5</v>
      </c>
      <c r="J96" s="454"/>
    </row>
    <row r="97" spans="1:10" hidden="1" x14ac:dyDescent="0.2">
      <c r="A97" s="75"/>
      <c r="B97" s="291"/>
      <c r="C97" s="291"/>
      <c r="D97" s="291"/>
      <c r="E97" s="281"/>
      <c r="F97" s="281"/>
      <c r="G97" s="290"/>
      <c r="H97" s="290"/>
      <c r="I97" s="447">
        <f>E97:E97+G97</f>
        <v>0</v>
      </c>
      <c r="J97" s="452"/>
    </row>
    <row r="98" spans="1:10" hidden="1" x14ac:dyDescent="0.2">
      <c r="A98" s="75"/>
      <c r="B98" s="291"/>
      <c r="C98" s="291"/>
      <c r="D98" s="291"/>
      <c r="E98" s="281"/>
      <c r="F98" s="281"/>
      <c r="G98" s="290"/>
      <c r="H98" s="290"/>
      <c r="I98" s="447">
        <f t="shared" ref="I98:I102" si="5">E98:E98+G98</f>
        <v>0</v>
      </c>
      <c r="J98" s="452"/>
    </row>
    <row r="99" spans="1:10" hidden="1" x14ac:dyDescent="0.2">
      <c r="A99" s="75"/>
      <c r="B99" s="291"/>
      <c r="C99" s="291"/>
      <c r="D99" s="291"/>
      <c r="E99" s="281"/>
      <c r="F99" s="281"/>
      <c r="G99" s="290"/>
      <c r="H99" s="290"/>
      <c r="I99" s="447">
        <f t="shared" si="5"/>
        <v>0</v>
      </c>
      <c r="J99" s="452"/>
    </row>
    <row r="100" spans="1:10" hidden="1" x14ac:dyDescent="0.2">
      <c r="A100" s="75"/>
      <c r="B100" s="291"/>
      <c r="C100" s="291"/>
      <c r="D100" s="291"/>
      <c r="E100" s="281"/>
      <c r="F100" s="281"/>
      <c r="G100" s="290"/>
      <c r="H100" s="290"/>
      <c r="I100" s="447">
        <f t="shared" si="5"/>
        <v>0</v>
      </c>
      <c r="J100" s="452"/>
    </row>
    <row r="101" spans="1:10" hidden="1" x14ac:dyDescent="0.2">
      <c r="A101" s="75"/>
      <c r="B101" s="291"/>
      <c r="C101" s="291"/>
      <c r="D101" s="291"/>
      <c r="E101" s="281"/>
      <c r="F101" s="281"/>
      <c r="G101" s="290"/>
      <c r="H101" s="290"/>
      <c r="I101" s="447">
        <f t="shared" si="5"/>
        <v>0</v>
      </c>
      <c r="J101" s="452"/>
    </row>
    <row r="102" spans="1:10" hidden="1" x14ac:dyDescent="0.2">
      <c r="A102" s="75"/>
      <c r="B102" s="291"/>
      <c r="C102" s="291"/>
      <c r="D102" s="291"/>
      <c r="E102" s="281"/>
      <c r="F102" s="281"/>
      <c r="G102" s="290"/>
      <c r="H102" s="290"/>
      <c r="I102" s="447">
        <f t="shared" si="5"/>
        <v>0</v>
      </c>
      <c r="J102" s="452"/>
    </row>
    <row r="103" spans="1:10" hidden="1" x14ac:dyDescent="0.2">
      <c r="A103" s="75"/>
      <c r="B103" s="281" t="s">
        <v>288</v>
      </c>
      <c r="C103" s="281"/>
      <c r="D103" s="281"/>
      <c r="E103" s="281" t="s">
        <v>35</v>
      </c>
      <c r="F103" s="281"/>
      <c r="G103" s="290" t="s">
        <v>35</v>
      </c>
      <c r="H103" s="290"/>
      <c r="I103" s="447">
        <f>SUM(I97:J102)</f>
        <v>0</v>
      </c>
      <c r="J103" s="454"/>
    </row>
    <row r="104" spans="1:10" hidden="1" x14ac:dyDescent="0.2"/>
    <row r="105" spans="1:10" s="71" customFormat="1" hidden="1" x14ac:dyDescent="0.2">
      <c r="B105" s="71" t="s">
        <v>324</v>
      </c>
      <c r="E105" s="72"/>
    </row>
    <row r="106" spans="1:10" hidden="1" x14ac:dyDescent="0.2"/>
    <row r="107" spans="1:10" hidden="1" x14ac:dyDescent="0.2">
      <c r="A107" s="68" t="s">
        <v>313</v>
      </c>
      <c r="E107" s="87">
        <v>244</v>
      </c>
    </row>
    <row r="108" spans="1:10" hidden="1" x14ac:dyDescent="0.2">
      <c r="A108" s="68" t="s">
        <v>310</v>
      </c>
      <c r="E108" s="87" t="s">
        <v>325</v>
      </c>
    </row>
    <row r="109" spans="1:10" hidden="1" x14ac:dyDescent="0.2"/>
    <row r="110" spans="1:10" ht="23.45" hidden="1" customHeight="1" x14ac:dyDescent="0.2">
      <c r="A110" s="88" t="s">
        <v>265</v>
      </c>
      <c r="B110" s="281" t="s">
        <v>20</v>
      </c>
      <c r="C110" s="281"/>
      <c r="D110" s="281"/>
      <c r="E110" s="281" t="s">
        <v>322</v>
      </c>
      <c r="F110" s="281"/>
      <c r="G110" s="281" t="s">
        <v>291</v>
      </c>
      <c r="H110" s="281"/>
      <c r="I110" s="281" t="s">
        <v>323</v>
      </c>
      <c r="J110" s="453"/>
    </row>
    <row r="111" spans="1:10" hidden="1" x14ac:dyDescent="0.2">
      <c r="A111" s="75">
        <v>1</v>
      </c>
      <c r="B111" s="281">
        <v>2</v>
      </c>
      <c r="C111" s="281"/>
      <c r="D111" s="281"/>
      <c r="E111" s="281">
        <v>3</v>
      </c>
      <c r="F111" s="281"/>
      <c r="G111" s="290">
        <v>4</v>
      </c>
      <c r="H111" s="290"/>
      <c r="I111" s="290">
        <v>5</v>
      </c>
      <c r="J111" s="454"/>
    </row>
    <row r="112" spans="1:10" hidden="1" x14ac:dyDescent="0.2">
      <c r="A112" s="75"/>
      <c r="B112" s="291"/>
      <c r="C112" s="291"/>
      <c r="D112" s="291"/>
      <c r="E112" s="281"/>
      <c r="F112" s="281"/>
      <c r="G112" s="290"/>
      <c r="H112" s="290"/>
      <c r="I112" s="447">
        <f>E112:E112+G112</f>
        <v>0</v>
      </c>
      <c r="J112" s="452"/>
    </row>
    <row r="113" spans="1:10" hidden="1" x14ac:dyDescent="0.2">
      <c r="A113" s="75"/>
      <c r="B113" s="291"/>
      <c r="C113" s="291"/>
      <c r="D113" s="291"/>
      <c r="E113" s="281"/>
      <c r="F113" s="281"/>
      <c r="G113" s="290"/>
      <c r="H113" s="290"/>
      <c r="I113" s="447">
        <f t="shared" ref="I113:I117" si="6">E113:E113+G113</f>
        <v>0</v>
      </c>
      <c r="J113" s="452"/>
    </row>
    <row r="114" spans="1:10" hidden="1" x14ac:dyDescent="0.2">
      <c r="A114" s="75"/>
      <c r="B114" s="291"/>
      <c r="C114" s="291"/>
      <c r="D114" s="291"/>
      <c r="E114" s="281"/>
      <c r="F114" s="281"/>
      <c r="G114" s="290"/>
      <c r="H114" s="290"/>
      <c r="I114" s="447">
        <f t="shared" si="6"/>
        <v>0</v>
      </c>
      <c r="J114" s="452"/>
    </row>
    <row r="115" spans="1:10" hidden="1" x14ac:dyDescent="0.2">
      <c r="A115" s="75"/>
      <c r="B115" s="291"/>
      <c r="C115" s="291"/>
      <c r="D115" s="291"/>
      <c r="E115" s="281"/>
      <c r="F115" s="281"/>
      <c r="G115" s="290"/>
      <c r="H115" s="290"/>
      <c r="I115" s="447">
        <f t="shared" si="6"/>
        <v>0</v>
      </c>
      <c r="J115" s="452"/>
    </row>
    <row r="116" spans="1:10" hidden="1" x14ac:dyDescent="0.2">
      <c r="A116" s="75"/>
      <c r="B116" s="291"/>
      <c r="C116" s="291"/>
      <c r="D116" s="291"/>
      <c r="E116" s="281"/>
      <c r="F116" s="281"/>
      <c r="G116" s="290"/>
      <c r="H116" s="290"/>
      <c r="I116" s="447">
        <f t="shared" si="6"/>
        <v>0</v>
      </c>
      <c r="J116" s="452"/>
    </row>
    <row r="117" spans="1:10" hidden="1" x14ac:dyDescent="0.2">
      <c r="A117" s="75"/>
      <c r="B117" s="291"/>
      <c r="C117" s="291"/>
      <c r="D117" s="291"/>
      <c r="E117" s="281"/>
      <c r="F117" s="281"/>
      <c r="G117" s="290"/>
      <c r="H117" s="290"/>
      <c r="I117" s="447">
        <f t="shared" si="6"/>
        <v>0</v>
      </c>
      <c r="J117" s="452"/>
    </row>
    <row r="118" spans="1:10" hidden="1" x14ac:dyDescent="0.2">
      <c r="A118" s="75"/>
      <c r="B118" s="281" t="s">
        <v>288</v>
      </c>
      <c r="C118" s="281"/>
      <c r="D118" s="281"/>
      <c r="E118" s="281" t="s">
        <v>35</v>
      </c>
      <c r="F118" s="281"/>
      <c r="G118" s="290" t="s">
        <v>35</v>
      </c>
      <c r="H118" s="290"/>
      <c r="I118" s="447">
        <f>SUM(I112:J117)</f>
        <v>0</v>
      </c>
      <c r="J118" s="454"/>
    </row>
    <row r="119" spans="1:10" hidden="1" x14ac:dyDescent="0.2"/>
    <row r="120" spans="1:10" hidden="1" x14ac:dyDescent="0.2"/>
    <row r="121" spans="1:10" s="71" customFormat="1" ht="15.75" x14ac:dyDescent="0.25">
      <c r="B121" s="70" t="s">
        <v>326</v>
      </c>
      <c r="E121" s="72"/>
    </row>
    <row r="123" spans="1:10" x14ac:dyDescent="0.2">
      <c r="A123" s="68" t="s">
        <v>313</v>
      </c>
      <c r="E123" s="87">
        <v>244</v>
      </c>
    </row>
    <row r="124" spans="1:10" x14ac:dyDescent="0.2">
      <c r="A124" s="68" t="s">
        <v>310</v>
      </c>
      <c r="E124" s="87" t="s">
        <v>325</v>
      </c>
    </row>
    <row r="126" spans="1:10" x14ac:dyDescent="0.2">
      <c r="C126" s="68" t="s">
        <v>327</v>
      </c>
    </row>
    <row r="128" spans="1:10" ht="27" customHeight="1" x14ac:dyDescent="0.2">
      <c r="A128" s="137" t="s">
        <v>265</v>
      </c>
      <c r="B128" s="455" t="s">
        <v>296</v>
      </c>
      <c r="C128" s="455"/>
      <c r="D128" s="455" t="s">
        <v>328</v>
      </c>
      <c r="E128" s="455"/>
      <c r="F128" s="138" t="s">
        <v>329</v>
      </c>
      <c r="G128" s="456" t="s">
        <v>330</v>
      </c>
      <c r="H128" s="456"/>
      <c r="I128" s="455" t="s">
        <v>331</v>
      </c>
      <c r="J128" s="455"/>
    </row>
    <row r="129" spans="1:12" x14ac:dyDescent="0.2">
      <c r="A129" s="139">
        <v>1</v>
      </c>
      <c r="B129" s="457">
        <v>2</v>
      </c>
      <c r="C129" s="457"/>
      <c r="D129" s="457">
        <v>3</v>
      </c>
      <c r="E129" s="457"/>
      <c r="F129" s="139">
        <v>4</v>
      </c>
      <c r="G129" s="458">
        <v>5</v>
      </c>
      <c r="H129" s="458"/>
      <c r="I129" s="457">
        <v>6</v>
      </c>
      <c r="J129" s="457"/>
    </row>
    <row r="130" spans="1:12" x14ac:dyDescent="0.2">
      <c r="A130" s="140"/>
      <c r="B130" s="462" t="s">
        <v>332</v>
      </c>
      <c r="C130" s="462"/>
      <c r="D130" s="463">
        <v>1</v>
      </c>
      <c r="E130" s="463"/>
      <c r="F130" s="141">
        <v>12</v>
      </c>
      <c r="G130" s="460">
        <v>2300</v>
      </c>
      <c r="H130" s="460"/>
      <c r="I130" s="459">
        <f>'РО  мунзадание 2026'!I130:J130</f>
        <v>11400</v>
      </c>
      <c r="J130" s="459"/>
    </row>
    <row r="131" spans="1:12" x14ac:dyDescent="0.2">
      <c r="A131" s="140"/>
      <c r="B131" s="462" t="s">
        <v>333</v>
      </c>
      <c r="C131" s="462"/>
      <c r="D131" s="463">
        <v>1</v>
      </c>
      <c r="E131" s="463"/>
      <c r="F131" s="141">
        <v>12</v>
      </c>
      <c r="G131" s="460">
        <v>6300</v>
      </c>
      <c r="H131" s="460"/>
      <c r="I131" s="459">
        <f>'РО  мунзадание 2026'!I131:J131</f>
        <v>84000</v>
      </c>
      <c r="J131" s="459"/>
    </row>
    <row r="132" spans="1:12" x14ac:dyDescent="0.2">
      <c r="A132" s="140"/>
      <c r="B132" s="455" t="s">
        <v>288</v>
      </c>
      <c r="C132" s="455"/>
      <c r="D132" s="459" t="s">
        <v>35</v>
      </c>
      <c r="E132" s="459"/>
      <c r="F132" s="142" t="s">
        <v>35</v>
      </c>
      <c r="G132" s="460" t="s">
        <v>35</v>
      </c>
      <c r="H132" s="460"/>
      <c r="I132" s="461">
        <f>SUM(I130:J131)</f>
        <v>95400</v>
      </c>
      <c r="J132" s="461"/>
      <c r="K132" s="104"/>
      <c r="L132" s="104"/>
    </row>
    <row r="135" spans="1:12" hidden="1" x14ac:dyDescent="0.2">
      <c r="A135" s="71"/>
      <c r="C135" s="68" t="s">
        <v>334</v>
      </c>
      <c r="D135" s="71"/>
      <c r="E135" s="72"/>
      <c r="F135" s="71"/>
      <c r="G135" s="71"/>
      <c r="H135" s="71"/>
      <c r="I135" s="71"/>
      <c r="J135" s="71"/>
    </row>
    <row r="136" spans="1:12" hidden="1" x14ac:dyDescent="0.2"/>
    <row r="137" spans="1:12" hidden="1" x14ac:dyDescent="0.2">
      <c r="A137" s="68" t="s">
        <v>313</v>
      </c>
      <c r="E137" s="87">
        <v>244</v>
      </c>
    </row>
    <row r="138" spans="1:12" hidden="1" x14ac:dyDescent="0.2">
      <c r="A138" s="68" t="s">
        <v>310</v>
      </c>
      <c r="E138" s="87" t="s">
        <v>325</v>
      </c>
    </row>
    <row r="139" spans="1:12" hidden="1" x14ac:dyDescent="0.2"/>
    <row r="140" spans="1:12" ht="24.6" hidden="1" customHeight="1" x14ac:dyDescent="0.2">
      <c r="A140" s="88" t="s">
        <v>265</v>
      </c>
      <c r="B140" s="281" t="s">
        <v>296</v>
      </c>
      <c r="C140" s="281"/>
      <c r="D140" s="281"/>
      <c r="E140" s="281" t="s">
        <v>335</v>
      </c>
      <c r="F140" s="281"/>
      <c r="G140" s="281" t="s">
        <v>336</v>
      </c>
      <c r="H140" s="281"/>
      <c r="I140" s="281" t="s">
        <v>337</v>
      </c>
      <c r="J140" s="281"/>
    </row>
    <row r="141" spans="1:12" hidden="1" x14ac:dyDescent="0.2">
      <c r="A141" s="143">
        <v>1</v>
      </c>
      <c r="B141" s="464">
        <v>2</v>
      </c>
      <c r="C141" s="464"/>
      <c r="D141" s="464"/>
      <c r="E141" s="464">
        <v>3</v>
      </c>
      <c r="F141" s="464"/>
      <c r="G141" s="465">
        <v>4</v>
      </c>
      <c r="H141" s="465"/>
      <c r="I141" s="465">
        <v>5</v>
      </c>
      <c r="J141" s="465"/>
    </row>
    <row r="142" spans="1:12" hidden="1" x14ac:dyDescent="0.2">
      <c r="A142" s="75"/>
      <c r="B142" s="291"/>
      <c r="C142" s="291"/>
      <c r="D142" s="291"/>
      <c r="E142" s="281"/>
      <c r="F142" s="281"/>
      <c r="G142" s="290"/>
      <c r="H142" s="290"/>
      <c r="I142" s="447">
        <f>E142:E142*G142</f>
        <v>0</v>
      </c>
      <c r="J142" s="447"/>
    </row>
    <row r="143" spans="1:12" hidden="1" x14ac:dyDescent="0.2">
      <c r="A143" s="75"/>
      <c r="B143" s="291"/>
      <c r="C143" s="291"/>
      <c r="D143" s="291"/>
      <c r="E143" s="281"/>
      <c r="F143" s="281"/>
      <c r="G143" s="290"/>
      <c r="H143" s="290"/>
      <c r="I143" s="447">
        <f t="shared" ref="I143:I147" si="7">E143:E143*G143</f>
        <v>0</v>
      </c>
      <c r="J143" s="447"/>
    </row>
    <row r="144" spans="1:12" hidden="1" x14ac:dyDescent="0.2">
      <c r="A144" s="75"/>
      <c r="B144" s="291"/>
      <c r="C144" s="291"/>
      <c r="D144" s="291"/>
      <c r="E144" s="281"/>
      <c r="F144" s="281"/>
      <c r="G144" s="290"/>
      <c r="H144" s="290"/>
      <c r="I144" s="447">
        <f t="shared" si="7"/>
        <v>0</v>
      </c>
      <c r="J144" s="447"/>
    </row>
    <row r="145" spans="1:15" hidden="1" x14ac:dyDescent="0.2">
      <c r="A145" s="75"/>
      <c r="B145" s="291"/>
      <c r="C145" s="291"/>
      <c r="D145" s="291"/>
      <c r="E145" s="281"/>
      <c r="F145" s="281"/>
      <c r="G145" s="290"/>
      <c r="H145" s="290"/>
      <c r="I145" s="447">
        <f t="shared" si="7"/>
        <v>0</v>
      </c>
      <c r="J145" s="447"/>
    </row>
    <row r="146" spans="1:15" hidden="1" x14ac:dyDescent="0.2">
      <c r="A146" s="75"/>
      <c r="B146" s="291"/>
      <c r="C146" s="291"/>
      <c r="D146" s="291"/>
      <c r="E146" s="281"/>
      <c r="F146" s="281"/>
      <c r="G146" s="290"/>
      <c r="H146" s="290"/>
      <c r="I146" s="447">
        <f t="shared" si="7"/>
        <v>0</v>
      </c>
      <c r="J146" s="447"/>
    </row>
    <row r="147" spans="1:15" hidden="1" x14ac:dyDescent="0.2">
      <c r="A147" s="75"/>
      <c r="B147" s="291"/>
      <c r="C147" s="291"/>
      <c r="D147" s="291"/>
      <c r="E147" s="281"/>
      <c r="F147" s="281"/>
      <c r="G147" s="290"/>
      <c r="H147" s="290"/>
      <c r="I147" s="447">
        <f t="shared" si="7"/>
        <v>0</v>
      </c>
      <c r="J147" s="447"/>
    </row>
    <row r="148" spans="1:15" hidden="1" x14ac:dyDescent="0.2">
      <c r="A148" s="75"/>
      <c r="B148" s="281" t="s">
        <v>288</v>
      </c>
      <c r="C148" s="281"/>
      <c r="D148" s="281"/>
      <c r="E148" s="281" t="s">
        <v>35</v>
      </c>
      <c r="F148" s="281"/>
      <c r="G148" s="290" t="s">
        <v>35</v>
      </c>
      <c r="H148" s="290"/>
      <c r="I148" s="447">
        <f>SUM(I142:J147)</f>
        <v>0</v>
      </c>
      <c r="J148" s="290"/>
    </row>
    <row r="149" spans="1:15" hidden="1" x14ac:dyDescent="0.2"/>
    <row r="150" spans="1:15" hidden="1" x14ac:dyDescent="0.2">
      <c r="B150" s="68" t="s">
        <v>302</v>
      </c>
    </row>
    <row r="151" spans="1:15" hidden="1" x14ac:dyDescent="0.2"/>
    <row r="152" spans="1:15" x14ac:dyDescent="0.2">
      <c r="C152" s="71" t="s">
        <v>338</v>
      </c>
    </row>
    <row r="154" spans="1:15" ht="34.9" customHeight="1" x14ac:dyDescent="0.2">
      <c r="A154" s="252" t="s">
        <v>265</v>
      </c>
      <c r="B154" s="281" t="s">
        <v>20</v>
      </c>
      <c r="C154" s="281"/>
      <c r="D154" s="281" t="s">
        <v>339</v>
      </c>
      <c r="E154" s="281"/>
      <c r="F154" s="253" t="s">
        <v>340</v>
      </c>
      <c r="G154" s="290" t="s">
        <v>341</v>
      </c>
      <c r="H154" s="290"/>
      <c r="I154" s="281" t="s">
        <v>342</v>
      </c>
      <c r="J154" s="281"/>
      <c r="K154" s="145">
        <v>3491900</v>
      </c>
      <c r="L154" s="145">
        <f>K154-I156-I158-I160-I161-I163-I165-I167</f>
        <v>-2.0000000222353265E-3</v>
      </c>
      <c r="M154" s="145"/>
    </row>
    <row r="155" spans="1:15" s="147" customFormat="1" ht="9.6" customHeight="1" x14ac:dyDescent="0.2">
      <c r="A155" s="146">
        <v>1</v>
      </c>
      <c r="B155" s="464">
        <v>2</v>
      </c>
      <c r="C155" s="464"/>
      <c r="D155" s="464">
        <v>3</v>
      </c>
      <c r="E155" s="464"/>
      <c r="F155" s="146">
        <v>4</v>
      </c>
      <c r="G155" s="465">
        <v>5</v>
      </c>
      <c r="H155" s="465"/>
      <c r="I155" s="464">
        <v>6</v>
      </c>
      <c r="J155" s="464"/>
      <c r="L155" s="184"/>
    </row>
    <row r="156" spans="1:15" ht="19.5" customHeight="1" x14ac:dyDescent="0.2">
      <c r="A156" s="77">
        <v>1</v>
      </c>
      <c r="B156" s="291" t="s">
        <v>343</v>
      </c>
      <c r="C156" s="291"/>
      <c r="D156" s="459">
        <f>'РО  мунзадание 2026'!D156:E156</f>
        <v>744.14</v>
      </c>
      <c r="E156" s="459"/>
      <c r="F156" s="142">
        <f>'РО  мунзадание 2026'!F156</f>
        <v>2751.82</v>
      </c>
      <c r="G156" s="460">
        <v>1</v>
      </c>
      <c r="H156" s="460"/>
      <c r="I156" s="459">
        <f>'РО  мунзадание 2026'!I156:J156</f>
        <v>2047739.1948000002</v>
      </c>
      <c r="J156" s="459"/>
      <c r="K156" s="242"/>
      <c r="L156" s="255"/>
      <c r="M156" s="104"/>
      <c r="N156" s="104"/>
      <c r="O156" s="104"/>
    </row>
    <row r="157" spans="1:15" ht="24" customHeight="1" x14ac:dyDescent="0.2">
      <c r="A157" s="77"/>
      <c r="B157" s="291" t="s">
        <v>485</v>
      </c>
      <c r="C157" s="291"/>
      <c r="D157" s="459">
        <f>'РО  мунзадание 2026'!D157:E157</f>
        <v>0</v>
      </c>
      <c r="E157" s="459"/>
      <c r="F157" s="142">
        <f>'РО  мунзадание 2026'!F157</f>
        <v>0</v>
      </c>
      <c r="G157" s="460">
        <v>1</v>
      </c>
      <c r="H157" s="460"/>
      <c r="I157" s="459">
        <f>'РО  мунзадание 2026'!I157:J157</f>
        <v>0</v>
      </c>
      <c r="J157" s="459"/>
      <c r="K157" s="242"/>
      <c r="L157" s="255"/>
      <c r="M157" s="104"/>
      <c r="O157" s="104"/>
    </row>
    <row r="158" spans="1:15" ht="12" customHeight="1" x14ac:dyDescent="0.25">
      <c r="A158" s="77">
        <v>2</v>
      </c>
      <c r="B158" s="291" t="s">
        <v>344</v>
      </c>
      <c r="C158" s="291"/>
      <c r="D158" s="459">
        <f>'РО  мунзадание 2026'!D158:E158</f>
        <v>1883.34</v>
      </c>
      <c r="E158" s="459"/>
      <c r="F158" s="142">
        <f>'РО  мунзадание 2026'!F158</f>
        <v>47.56</v>
      </c>
      <c r="G158" s="460">
        <v>1</v>
      </c>
      <c r="H158" s="460"/>
      <c r="I158" s="459">
        <f>'РО  мунзадание 2026'!I158:J158</f>
        <v>89562.380399999995</v>
      </c>
      <c r="J158" s="459"/>
      <c r="K158" s="248"/>
      <c r="L158" s="255"/>
      <c r="M158" s="104"/>
      <c r="O158" s="104"/>
    </row>
    <row r="159" spans="1:15" ht="12" customHeight="1" x14ac:dyDescent="0.25">
      <c r="A159" s="77"/>
      <c r="B159" s="291" t="s">
        <v>486</v>
      </c>
      <c r="C159" s="291"/>
      <c r="D159" s="459">
        <f>'РО  мунзадание 2026'!D159:E159</f>
        <v>0</v>
      </c>
      <c r="E159" s="459"/>
      <c r="F159" s="142">
        <f>'РО  мунзадание 2026'!F159</f>
        <v>0</v>
      </c>
      <c r="G159" s="460">
        <v>1</v>
      </c>
      <c r="H159" s="460"/>
      <c r="I159" s="459">
        <f>'РО  мунзадание 2026'!I159:J159</f>
        <v>0</v>
      </c>
      <c r="J159" s="459"/>
      <c r="K159" s="248"/>
      <c r="L159" s="255"/>
      <c r="M159" s="104"/>
      <c r="O159" s="104"/>
    </row>
    <row r="160" spans="1:15" ht="12" customHeight="1" x14ac:dyDescent="0.25">
      <c r="A160" s="77">
        <v>3</v>
      </c>
      <c r="B160" s="291" t="s">
        <v>345</v>
      </c>
      <c r="C160" s="291"/>
      <c r="D160" s="459">
        <f>'РО  мунзадание 2026'!D160:E160</f>
        <v>116656.03</v>
      </c>
      <c r="E160" s="459"/>
      <c r="F160" s="142">
        <f>'РО  мунзадание 2026'!F160</f>
        <v>8.51</v>
      </c>
      <c r="G160" s="460">
        <v>1</v>
      </c>
      <c r="H160" s="460"/>
      <c r="I160" s="459">
        <f>'РО  мунзадание 2026'!I160:J160</f>
        <v>992917.77529999998</v>
      </c>
      <c r="J160" s="459"/>
      <c r="K160" s="248"/>
      <c r="L160" s="255"/>
      <c r="M160" s="104"/>
      <c r="O160" s="104"/>
    </row>
    <row r="161" spans="1:13" ht="12" customHeight="1" x14ac:dyDescent="0.25">
      <c r="A161" s="77">
        <v>4</v>
      </c>
      <c r="B161" s="291" t="s">
        <v>346</v>
      </c>
      <c r="C161" s="291"/>
      <c r="D161" s="459">
        <f>'РО  мунзадание 2026'!D161:E161</f>
        <v>2988.25</v>
      </c>
      <c r="E161" s="459"/>
      <c r="F161" s="142">
        <f>'РО  мунзадание 2026'!F161</f>
        <v>32.590000000000003</v>
      </c>
      <c r="G161" s="460">
        <v>1</v>
      </c>
      <c r="H161" s="460"/>
      <c r="I161" s="459">
        <f>'РО  мунзадание 2026'!I161:J161</f>
        <v>97387.107499999998</v>
      </c>
      <c r="J161" s="459"/>
      <c r="K161" s="248"/>
      <c r="L161" s="255"/>
      <c r="M161" s="104"/>
    </row>
    <row r="162" spans="1:13" ht="12" customHeight="1" x14ac:dyDescent="0.25">
      <c r="A162" s="77">
        <v>4</v>
      </c>
      <c r="B162" s="291" t="s">
        <v>487</v>
      </c>
      <c r="C162" s="291"/>
      <c r="D162" s="459">
        <f>'РО  мунзадание 2026'!D162:E162</f>
        <v>0</v>
      </c>
      <c r="E162" s="459"/>
      <c r="F162" s="142">
        <f>'РО  мунзадание 2026'!F162</f>
        <v>0</v>
      </c>
      <c r="G162" s="460">
        <v>1</v>
      </c>
      <c r="H162" s="460"/>
      <c r="I162" s="459">
        <f>'РО  мунзадание 2026'!I162:J162</f>
        <v>0</v>
      </c>
      <c r="J162" s="459"/>
      <c r="K162" s="248"/>
      <c r="L162" s="255"/>
      <c r="M162" s="104"/>
    </row>
    <row r="163" spans="1:13" ht="12" customHeight="1" x14ac:dyDescent="0.25">
      <c r="A163" s="77">
        <v>5</v>
      </c>
      <c r="B163" s="291" t="s">
        <v>347</v>
      </c>
      <c r="C163" s="291"/>
      <c r="D163" s="459">
        <f>'РО  мунзадание 2026'!D163:E163</f>
        <v>4208.83</v>
      </c>
      <c r="E163" s="459"/>
      <c r="F163" s="142">
        <f>'РО  мунзадание 2026'!F163</f>
        <v>41.87</v>
      </c>
      <c r="G163" s="460">
        <v>1</v>
      </c>
      <c r="H163" s="460"/>
      <c r="I163" s="459">
        <f>'РО  мунзадание 2026'!I163:J163</f>
        <v>176202.71209999998</v>
      </c>
      <c r="J163" s="459"/>
      <c r="K163" s="248"/>
      <c r="L163" s="255"/>
      <c r="M163" s="104"/>
    </row>
    <row r="164" spans="1:13" ht="12" customHeight="1" x14ac:dyDescent="0.25">
      <c r="A164" s="77">
        <v>5</v>
      </c>
      <c r="B164" s="291" t="s">
        <v>488</v>
      </c>
      <c r="C164" s="291"/>
      <c r="D164" s="459">
        <f>'РО  мунзадание 2026'!D164:E164</f>
        <v>0</v>
      </c>
      <c r="E164" s="459"/>
      <c r="F164" s="142">
        <f>'РО  мунзадание 2026'!F164</f>
        <v>0</v>
      </c>
      <c r="G164" s="460">
        <v>1</v>
      </c>
      <c r="H164" s="460"/>
      <c r="I164" s="459">
        <f>'РО  мунзадание 2026'!I164:J164</f>
        <v>0</v>
      </c>
      <c r="J164" s="459"/>
      <c r="K164" s="248"/>
      <c r="L164" s="255"/>
      <c r="M164" s="104"/>
    </row>
    <row r="165" spans="1:13" ht="12" customHeight="1" x14ac:dyDescent="0.25">
      <c r="A165" s="77">
        <v>6</v>
      </c>
      <c r="B165" s="291" t="s">
        <v>417</v>
      </c>
      <c r="C165" s="291"/>
      <c r="D165" s="459">
        <f>'РО  мунзадание 2026'!D165:E165</f>
        <v>4208.83</v>
      </c>
      <c r="E165" s="459"/>
      <c r="F165" s="142">
        <f>'РО  мунзадание 2026'!F165</f>
        <v>20.93</v>
      </c>
      <c r="G165" s="460">
        <v>1</v>
      </c>
      <c r="H165" s="460"/>
      <c r="I165" s="459">
        <f>'РО  мунзадание 2026'!I165:J165</f>
        <v>88090.831900000005</v>
      </c>
      <c r="J165" s="459"/>
      <c r="K165" s="248"/>
      <c r="L165" s="255"/>
      <c r="M165" s="104"/>
    </row>
    <row r="166" spans="1:13" ht="12" customHeight="1" x14ac:dyDescent="0.25">
      <c r="A166" s="77">
        <v>6</v>
      </c>
      <c r="B166" s="291" t="s">
        <v>489</v>
      </c>
      <c r="C166" s="291"/>
      <c r="D166" s="459">
        <f>'РО  мунзадание 2026'!D166:E166</f>
        <v>0</v>
      </c>
      <c r="E166" s="459"/>
      <c r="F166" s="142">
        <f>'РО  мунзадание 2026'!F166</f>
        <v>0</v>
      </c>
      <c r="G166" s="460">
        <v>1</v>
      </c>
      <c r="H166" s="460"/>
      <c r="I166" s="459">
        <f>'РО  мунзадание 2026'!I166:J166</f>
        <v>0</v>
      </c>
      <c r="J166" s="459"/>
      <c r="K166" s="248"/>
      <c r="L166" s="240"/>
      <c r="M166" s="104"/>
    </row>
    <row r="167" spans="1:13" ht="12" customHeight="1" x14ac:dyDescent="0.25">
      <c r="A167" s="77">
        <v>7</v>
      </c>
      <c r="B167" s="291"/>
      <c r="C167" s="291"/>
      <c r="D167" s="459">
        <f>'РО  мунзадание 2026'!D167:E167</f>
        <v>0</v>
      </c>
      <c r="E167" s="459"/>
      <c r="F167" s="142">
        <f>'РО  мунзадание 2026'!F167</f>
        <v>0</v>
      </c>
      <c r="G167" s="460">
        <v>1</v>
      </c>
      <c r="H167" s="460"/>
      <c r="I167" s="459">
        <f>'РО  мунзадание 2026'!I167:J167</f>
        <v>0</v>
      </c>
      <c r="J167" s="459"/>
      <c r="K167" s="248"/>
      <c r="L167" s="241"/>
      <c r="M167" s="104"/>
    </row>
    <row r="168" spans="1:13" ht="12" customHeight="1" x14ac:dyDescent="0.2">
      <c r="A168" s="77">
        <v>8</v>
      </c>
      <c r="B168" s="291" t="s">
        <v>418</v>
      </c>
      <c r="C168" s="291"/>
      <c r="D168" s="459">
        <f>'РО  мунзадание 2026'!D168:E168</f>
        <v>0</v>
      </c>
      <c r="E168" s="459"/>
      <c r="F168" s="142">
        <f>'РО  мунзадание 2026'!F168</f>
        <v>0</v>
      </c>
      <c r="G168" s="460">
        <v>1</v>
      </c>
      <c r="H168" s="460"/>
      <c r="I168" s="459">
        <f>'РО  мунзадание 2026'!I168:J168</f>
        <v>109327</v>
      </c>
      <c r="J168" s="459"/>
      <c r="K168" s="222"/>
      <c r="L168" s="104"/>
      <c r="M168" s="104"/>
    </row>
    <row r="169" spans="1:13" ht="12" customHeight="1" x14ac:dyDescent="0.2">
      <c r="A169" s="77"/>
      <c r="B169" s="281" t="s">
        <v>288</v>
      </c>
      <c r="C169" s="281"/>
      <c r="D169" s="459" t="s">
        <v>35</v>
      </c>
      <c r="E169" s="459"/>
      <c r="F169" s="142" t="s">
        <v>35</v>
      </c>
      <c r="G169" s="460" t="s">
        <v>35</v>
      </c>
      <c r="H169" s="460"/>
      <c r="I169" s="461">
        <f>I156+I158+I160+I161+I163+I165+I167+I168+I157+I159+I162+I164+I166</f>
        <v>3601227.0020000003</v>
      </c>
      <c r="J169" s="461"/>
      <c r="K169" s="104">
        <v>109327</v>
      </c>
      <c r="L169" s="222">
        <f>K169/587.47</f>
        <v>186.09801351558377</v>
      </c>
      <c r="M169" s="104"/>
    </row>
    <row r="170" spans="1:13" ht="12" customHeight="1" x14ac:dyDescent="0.2">
      <c r="E170" s="254"/>
      <c r="M170" s="104"/>
    </row>
    <row r="171" spans="1:13" ht="12" hidden="1" customHeight="1" x14ac:dyDescent="0.2">
      <c r="C171" s="68" t="s">
        <v>348</v>
      </c>
    </row>
    <row r="172" spans="1:13" ht="12.75" hidden="1" customHeight="1" x14ac:dyDescent="0.2"/>
    <row r="173" spans="1:13" ht="24.6" hidden="1" customHeight="1" x14ac:dyDescent="0.2">
      <c r="A173" s="88" t="s">
        <v>265</v>
      </c>
      <c r="B173" s="281" t="s">
        <v>20</v>
      </c>
      <c r="C173" s="281"/>
      <c r="D173" s="281"/>
      <c r="E173" s="281" t="s">
        <v>349</v>
      </c>
      <c r="F173" s="281"/>
      <c r="G173" s="281" t="s">
        <v>350</v>
      </c>
      <c r="H173" s="281"/>
      <c r="I173" s="281" t="s">
        <v>351</v>
      </c>
      <c r="J173" s="281"/>
    </row>
    <row r="174" spans="1:13" hidden="1" x14ac:dyDescent="0.2">
      <c r="A174" s="75">
        <v>1</v>
      </c>
      <c r="B174" s="281">
        <v>2</v>
      </c>
      <c r="C174" s="281"/>
      <c r="D174" s="281"/>
      <c r="E174" s="281">
        <v>3</v>
      </c>
      <c r="F174" s="281"/>
      <c r="G174" s="290">
        <v>4</v>
      </c>
      <c r="H174" s="290"/>
      <c r="I174" s="290">
        <v>5</v>
      </c>
      <c r="J174" s="290"/>
    </row>
    <row r="175" spans="1:13" hidden="1" x14ac:dyDescent="0.2">
      <c r="A175" s="75"/>
      <c r="B175" s="291"/>
      <c r="C175" s="291"/>
      <c r="D175" s="291"/>
      <c r="E175" s="281"/>
      <c r="F175" s="281"/>
      <c r="G175" s="290"/>
      <c r="H175" s="290"/>
      <c r="I175" s="447">
        <f>E175:E175*G175</f>
        <v>0</v>
      </c>
      <c r="J175" s="447"/>
    </row>
    <row r="176" spans="1:13" hidden="1" x14ac:dyDescent="0.2">
      <c r="A176" s="75"/>
      <c r="B176" s="291"/>
      <c r="C176" s="291"/>
      <c r="D176" s="291"/>
      <c r="E176" s="281"/>
      <c r="F176" s="281"/>
      <c r="G176" s="290"/>
      <c r="H176" s="290"/>
      <c r="I176" s="447">
        <f t="shared" ref="I176:I180" si="8">E176:E176*G176</f>
        <v>0</v>
      </c>
      <c r="J176" s="447"/>
    </row>
    <row r="177" spans="1:14" hidden="1" x14ac:dyDescent="0.2">
      <c r="A177" s="75"/>
      <c r="B177" s="291"/>
      <c r="C177" s="291"/>
      <c r="D177" s="291"/>
      <c r="E177" s="281"/>
      <c r="F177" s="281"/>
      <c r="G177" s="290"/>
      <c r="H177" s="290"/>
      <c r="I177" s="447">
        <f t="shared" si="8"/>
        <v>0</v>
      </c>
      <c r="J177" s="447"/>
    </row>
    <row r="178" spans="1:14" hidden="1" x14ac:dyDescent="0.2">
      <c r="A178" s="75"/>
      <c r="B178" s="291"/>
      <c r="C178" s="291"/>
      <c r="D178" s="291"/>
      <c r="E178" s="281"/>
      <c r="F178" s="281"/>
      <c r="G178" s="290"/>
      <c r="H178" s="290"/>
      <c r="I178" s="447">
        <f t="shared" si="8"/>
        <v>0</v>
      </c>
      <c r="J178" s="447"/>
    </row>
    <row r="179" spans="1:14" hidden="1" x14ac:dyDescent="0.2">
      <c r="A179" s="75"/>
      <c r="B179" s="291"/>
      <c r="C179" s="291"/>
      <c r="D179" s="291"/>
      <c r="E179" s="281"/>
      <c r="F179" s="281"/>
      <c r="G179" s="290"/>
      <c r="H179" s="290"/>
      <c r="I179" s="447">
        <f t="shared" si="8"/>
        <v>0</v>
      </c>
      <c r="J179" s="447"/>
    </row>
    <row r="180" spans="1:14" hidden="1" x14ac:dyDescent="0.2">
      <c r="A180" s="75"/>
      <c r="B180" s="291"/>
      <c r="C180" s="291"/>
      <c r="D180" s="291"/>
      <c r="E180" s="281"/>
      <c r="F180" s="281"/>
      <c r="G180" s="290"/>
      <c r="H180" s="290"/>
      <c r="I180" s="447">
        <f t="shared" si="8"/>
        <v>0</v>
      </c>
      <c r="J180" s="447"/>
    </row>
    <row r="181" spans="1:14" hidden="1" x14ac:dyDescent="0.2">
      <c r="A181" s="75"/>
      <c r="B181" s="281" t="s">
        <v>288</v>
      </c>
      <c r="C181" s="281"/>
      <c r="D181" s="281"/>
      <c r="E181" s="281" t="s">
        <v>35</v>
      </c>
      <c r="F181" s="281"/>
      <c r="G181" s="290" t="s">
        <v>35</v>
      </c>
      <c r="H181" s="290"/>
      <c r="I181" s="447">
        <f>SUM(I175:J180)</f>
        <v>0</v>
      </c>
      <c r="J181" s="290"/>
    </row>
    <row r="182" spans="1:14" x14ac:dyDescent="0.2">
      <c r="J182" s="151"/>
      <c r="K182" s="104"/>
    </row>
    <row r="183" spans="1:14" s="150" customFormat="1" x14ac:dyDescent="0.2">
      <c r="C183" s="152" t="s">
        <v>352</v>
      </c>
      <c r="E183" s="153"/>
      <c r="K183" s="154">
        <v>1079300</v>
      </c>
      <c r="L183" s="150" t="s">
        <v>353</v>
      </c>
      <c r="N183" s="148">
        <f>I132+J189+J191+J192+J193+J190+J187+J194+J195+J196+J197+J198+J200+J201+J202+J203+J204+J212+J213+J214+J215+J217+J218+J219+I221+I238</f>
        <v>1079300</v>
      </c>
    </row>
    <row r="184" spans="1:14" s="150" customFormat="1" x14ac:dyDescent="0.2">
      <c r="E184" s="153"/>
      <c r="J184" s="150" t="s">
        <v>354</v>
      </c>
      <c r="N184" s="148"/>
    </row>
    <row r="185" spans="1:14" s="150" customFormat="1" ht="28.15" customHeight="1" x14ac:dyDescent="0.2">
      <c r="A185" s="155" t="s">
        <v>265</v>
      </c>
      <c r="B185" s="455" t="s">
        <v>296</v>
      </c>
      <c r="C185" s="455"/>
      <c r="D185" s="455"/>
      <c r="E185" s="455" t="s">
        <v>355</v>
      </c>
      <c r="F185" s="455"/>
      <c r="G185" s="455" t="s">
        <v>356</v>
      </c>
      <c r="H185" s="455"/>
      <c r="I185" s="455" t="s">
        <v>357</v>
      </c>
      <c r="J185" s="455"/>
      <c r="K185" s="148"/>
      <c r="N185" s="148">
        <f>K183-N183</f>
        <v>0</v>
      </c>
    </row>
    <row r="186" spans="1:14" s="150" customFormat="1" x14ac:dyDescent="0.2">
      <c r="A186" s="156"/>
      <c r="B186" s="463">
        <v>2</v>
      </c>
      <c r="C186" s="463"/>
      <c r="D186" s="463"/>
      <c r="E186" s="463">
        <v>3</v>
      </c>
      <c r="F186" s="463"/>
      <c r="G186" s="466">
        <v>4</v>
      </c>
      <c r="H186" s="466"/>
      <c r="I186" s="466">
        <v>5</v>
      </c>
      <c r="J186" s="466"/>
      <c r="K186" s="148"/>
    </row>
    <row r="187" spans="1:14" s="150" customFormat="1" ht="12" customHeight="1" x14ac:dyDescent="0.2">
      <c r="A187" s="156">
        <v>1</v>
      </c>
      <c r="B187" s="467" t="str">
        <f>'РО  мунзадание 2026'!B188:D188</f>
        <v>Техобслуживание КТС,ПЦН</v>
      </c>
      <c r="C187" s="468"/>
      <c r="D187" s="469"/>
      <c r="E187" s="486"/>
      <c r="F187" s="487"/>
      <c r="G187" s="466" t="s">
        <v>359</v>
      </c>
      <c r="H187" s="466"/>
      <c r="I187" s="157"/>
      <c r="J187" s="204">
        <f>'РО  мунзадание 2026'!J188</f>
        <v>98400</v>
      </c>
      <c r="L187" s="148"/>
    </row>
    <row r="188" spans="1:14" s="150" customFormat="1" ht="12" hidden="1" customHeight="1" x14ac:dyDescent="0.2">
      <c r="A188" s="156">
        <v>2</v>
      </c>
      <c r="B188" s="467" t="str">
        <f>'РО  мунзадание 2026'!B189:D189</f>
        <v>ТО видеонаблюдения</v>
      </c>
      <c r="C188" s="468"/>
      <c r="D188" s="469"/>
      <c r="E188" s="488"/>
      <c r="F188" s="489"/>
      <c r="G188" s="466" t="s">
        <v>359</v>
      </c>
      <c r="H188" s="466"/>
      <c r="I188" s="157"/>
      <c r="J188" s="204">
        <f>'РО  мунзадание 2026'!J189</f>
        <v>0</v>
      </c>
      <c r="L188" s="104"/>
    </row>
    <row r="189" spans="1:14" s="150" customFormat="1" ht="22.9" customHeight="1" x14ac:dyDescent="0.2">
      <c r="A189" s="156">
        <v>3</v>
      </c>
      <c r="B189" s="467" t="str">
        <f>'РО  мунзадание 2026'!B190:D190</f>
        <v>Ипытание пожарных кранов, перекатка рукавов</v>
      </c>
      <c r="C189" s="468"/>
      <c r="D189" s="469"/>
      <c r="E189" s="488"/>
      <c r="F189" s="489"/>
      <c r="G189" s="466" t="s">
        <v>362</v>
      </c>
      <c r="H189" s="466"/>
      <c r="I189" s="157"/>
      <c r="J189" s="204">
        <f>'РО  мунзадание 2026'!J190</f>
        <v>12300</v>
      </c>
      <c r="L189" s="104"/>
    </row>
    <row r="190" spans="1:14" s="150" customFormat="1" ht="12" customHeight="1" x14ac:dyDescent="0.2">
      <c r="A190" s="156">
        <v>4</v>
      </c>
      <c r="B190" s="467" t="str">
        <f>'РО  мунзадание 2026'!B191:D191</f>
        <v>Поверка огнетушителей</v>
      </c>
      <c r="C190" s="468"/>
      <c r="D190" s="469"/>
      <c r="E190" s="488"/>
      <c r="F190" s="489"/>
      <c r="G190" s="466" t="s">
        <v>362</v>
      </c>
      <c r="H190" s="466"/>
      <c r="I190" s="157"/>
      <c r="J190" s="204">
        <f>'РО  мунзадание 2026'!J191</f>
        <v>10000</v>
      </c>
      <c r="L190" s="104"/>
    </row>
    <row r="191" spans="1:14" s="150" customFormat="1" ht="12" customHeight="1" x14ac:dyDescent="0.2">
      <c r="A191" s="156">
        <v>5</v>
      </c>
      <c r="B191" s="467" t="str">
        <f>'РО  мунзадание 2026'!B192:D192</f>
        <v>Поверка средств измерений</v>
      </c>
      <c r="C191" s="468"/>
      <c r="D191" s="469"/>
      <c r="E191" s="488"/>
      <c r="F191" s="489"/>
      <c r="G191" s="466" t="s">
        <v>362</v>
      </c>
      <c r="H191" s="466"/>
      <c r="I191" s="157"/>
      <c r="J191" s="204">
        <f>'РО  мунзадание 2026'!J192</f>
        <v>20000</v>
      </c>
      <c r="L191" s="104"/>
    </row>
    <row r="192" spans="1:14" s="150" customFormat="1" ht="12" customHeight="1" x14ac:dyDescent="0.2">
      <c r="A192" s="156">
        <v>6</v>
      </c>
      <c r="B192" s="467" t="str">
        <f>'РО  мунзадание 2026'!B193:D193</f>
        <v>Текущий ремонт оборудования</v>
      </c>
      <c r="C192" s="468"/>
      <c r="D192" s="469"/>
      <c r="E192" s="488"/>
      <c r="F192" s="489"/>
      <c r="G192" s="466" t="s">
        <v>364</v>
      </c>
      <c r="H192" s="466"/>
      <c r="I192" s="157"/>
      <c r="J192" s="204">
        <f>'РО  мунзадание 2026'!J193</f>
        <v>100000</v>
      </c>
      <c r="L192" s="104"/>
    </row>
    <row r="193" spans="1:12" s="150" customFormat="1" ht="13.5" customHeight="1" x14ac:dyDescent="0.2">
      <c r="A193" s="156">
        <v>7</v>
      </c>
      <c r="B193" s="467">
        <f>'РО  мунзадание 2026'!B194:D194</f>
        <v>0</v>
      </c>
      <c r="C193" s="468"/>
      <c r="D193" s="469"/>
      <c r="E193" s="488"/>
      <c r="F193" s="489"/>
      <c r="G193" s="466"/>
      <c r="H193" s="466"/>
      <c r="I193" s="185"/>
      <c r="J193" s="204">
        <f>'РО  мунзадание 2026'!J194</f>
        <v>0</v>
      </c>
      <c r="L193" s="104"/>
    </row>
    <row r="194" spans="1:12" s="150" customFormat="1" ht="12" customHeight="1" x14ac:dyDescent="0.2">
      <c r="A194" s="156">
        <v>8</v>
      </c>
      <c r="B194" s="467" t="str">
        <f>'РО  мунзадание 2026'!B195:D195</f>
        <v xml:space="preserve">Заправка картриджа </v>
      </c>
      <c r="C194" s="468"/>
      <c r="D194" s="469"/>
      <c r="E194" s="488"/>
      <c r="F194" s="489"/>
      <c r="G194" s="466">
        <v>12</v>
      </c>
      <c r="H194" s="466"/>
      <c r="I194" s="157"/>
      <c r="J194" s="204">
        <f>'РО  мунзадание 2026'!J195</f>
        <v>60000</v>
      </c>
      <c r="L194" s="104"/>
    </row>
    <row r="195" spans="1:12" s="150" customFormat="1" ht="12" customHeight="1" x14ac:dyDescent="0.2">
      <c r="A195" s="156">
        <v>9</v>
      </c>
      <c r="B195" s="467" t="str">
        <f>'РО  мунзадание 2026'!B196:D196</f>
        <v>Дератизация, дезинсекция</v>
      </c>
      <c r="C195" s="468"/>
      <c r="D195" s="469"/>
      <c r="E195" s="488"/>
      <c r="F195" s="489"/>
      <c r="G195" s="466" t="s">
        <v>366</v>
      </c>
      <c r="H195" s="466"/>
      <c r="I195" s="157"/>
      <c r="J195" s="204">
        <f>'РО  мунзадание 2026'!J196</f>
        <v>40000</v>
      </c>
      <c r="K195" s="68"/>
      <c r="L195" s="104"/>
    </row>
    <row r="196" spans="1:12" s="150" customFormat="1" ht="12" customHeight="1" x14ac:dyDescent="0.2">
      <c r="A196" s="156">
        <v>10</v>
      </c>
      <c r="B196" s="467" t="str">
        <f>'РО  мунзадание 2026'!B197:D197</f>
        <v>ТО системы АТС</v>
      </c>
      <c r="C196" s="468"/>
      <c r="D196" s="469"/>
      <c r="E196" s="488"/>
      <c r="F196" s="489"/>
      <c r="G196" s="470">
        <v>12</v>
      </c>
      <c r="H196" s="471"/>
      <c r="I196" s="157"/>
      <c r="J196" s="204">
        <f>'РО  мунзадание 2026'!J197</f>
        <v>30000</v>
      </c>
      <c r="L196" s="104"/>
    </row>
    <row r="197" spans="1:12" s="150" customFormat="1" ht="12" customHeight="1" x14ac:dyDescent="0.2">
      <c r="A197" s="156">
        <v>11</v>
      </c>
      <c r="B197" s="467" t="str">
        <f>'РО  мунзадание 2026'!B198:D198</f>
        <v>ТО пожарного оборудования</v>
      </c>
      <c r="C197" s="468"/>
      <c r="D197" s="469"/>
      <c r="E197" s="488"/>
      <c r="F197" s="489"/>
      <c r="G197" s="470" t="s">
        <v>362</v>
      </c>
      <c r="H197" s="471"/>
      <c r="I197" s="159"/>
      <c r="J197" s="204">
        <f>'РО  мунзадание 2026'!J198</f>
        <v>4400</v>
      </c>
      <c r="L197" s="104"/>
    </row>
    <row r="198" spans="1:12" s="150" customFormat="1" ht="15" customHeight="1" x14ac:dyDescent="0.25">
      <c r="A198" s="156">
        <v>11</v>
      </c>
      <c r="B198" s="467" t="str">
        <f>'РО  мунзадание 2026'!B199:D199</f>
        <v>Противоклещевая обработка</v>
      </c>
      <c r="C198" s="468"/>
      <c r="D198" s="469"/>
      <c r="E198" s="490"/>
      <c r="F198" s="491"/>
      <c r="G198" s="470">
        <v>1</v>
      </c>
      <c r="H198" s="492"/>
      <c r="I198" s="157"/>
      <c r="J198" s="204">
        <f>'РО  мунзадание 2026'!J199</f>
        <v>10000</v>
      </c>
      <c r="L198" s="104"/>
    </row>
    <row r="199" spans="1:12" s="150" customFormat="1" ht="15" customHeight="1" x14ac:dyDescent="0.25">
      <c r="A199" s="156">
        <v>10</v>
      </c>
      <c r="B199" s="475" t="s">
        <v>396</v>
      </c>
      <c r="C199" s="476"/>
      <c r="D199" s="477"/>
      <c r="E199" s="490"/>
      <c r="F199" s="491"/>
      <c r="G199" s="160"/>
      <c r="H199" s="161"/>
      <c r="I199" s="157"/>
      <c r="J199" s="186">
        <f>'РО  мунзадание 2025'!J199</f>
        <v>117000</v>
      </c>
      <c r="L199" s="148"/>
    </row>
    <row r="200" spans="1:12" s="150" customFormat="1" ht="12" customHeight="1" x14ac:dyDescent="0.2">
      <c r="A200" s="156">
        <v>12</v>
      </c>
      <c r="B200" s="467" t="str">
        <f>'РО  мунзадание 2026'!B201:D201</f>
        <v>Производственный контроль</v>
      </c>
      <c r="C200" s="468"/>
      <c r="D200" s="469"/>
      <c r="E200" s="490"/>
      <c r="F200" s="491"/>
      <c r="G200" s="466"/>
      <c r="H200" s="466"/>
      <c r="I200" s="157"/>
      <c r="J200" s="204">
        <f>'РО  мунзадание 2026'!J201</f>
        <v>80000</v>
      </c>
      <c r="L200" s="148"/>
    </row>
    <row r="201" spans="1:12" s="150" customFormat="1" ht="12" customHeight="1" x14ac:dyDescent="0.2">
      <c r="A201" s="156">
        <v>13</v>
      </c>
      <c r="B201" s="467" t="str">
        <f>'РО  мунзадание 2026'!B202:D202</f>
        <v>ТО пожарной сигнализации</v>
      </c>
      <c r="C201" s="468"/>
      <c r="D201" s="469"/>
      <c r="E201" s="490"/>
      <c r="F201" s="491"/>
      <c r="G201" s="466"/>
      <c r="H201" s="466"/>
      <c r="I201" s="157"/>
      <c r="J201" s="204">
        <f>'РО  мунзадание 2026'!J202</f>
        <v>31200</v>
      </c>
      <c r="L201" s="148"/>
    </row>
    <row r="202" spans="1:12" s="150" customFormat="1" ht="12" customHeight="1" x14ac:dyDescent="0.2">
      <c r="A202" s="156">
        <v>14</v>
      </c>
      <c r="B202" s="467" t="str">
        <f>'РО  мунзадание 2026'!B203:D203</f>
        <v>ТО системы вентиляции</v>
      </c>
      <c r="C202" s="468"/>
      <c r="D202" s="469"/>
      <c r="E202" s="490"/>
      <c r="F202" s="491"/>
      <c r="G202" s="466"/>
      <c r="H202" s="466"/>
      <c r="I202" s="157"/>
      <c r="J202" s="204">
        <f>'РО  мунзадание 2026'!J203</f>
        <v>12000</v>
      </c>
      <c r="L202" s="148"/>
    </row>
    <row r="203" spans="1:12" s="150" customFormat="1" ht="12" customHeight="1" x14ac:dyDescent="0.2">
      <c r="A203" s="156">
        <v>15</v>
      </c>
      <c r="B203" s="467" t="str">
        <f>'РО  мунзадание 2026'!B204:D204</f>
        <v>ТО СКУД, видеонаблюдения</v>
      </c>
      <c r="C203" s="468"/>
      <c r="D203" s="469"/>
      <c r="E203" s="490"/>
      <c r="F203" s="491"/>
      <c r="G203" s="466"/>
      <c r="H203" s="466"/>
      <c r="I203" s="157"/>
      <c r="J203" s="204">
        <f>'РО  мунзадание 2026'!J204</f>
        <v>74400</v>
      </c>
      <c r="L203" s="148"/>
    </row>
    <row r="204" spans="1:12" s="150" customFormat="1" ht="12" customHeight="1" x14ac:dyDescent="0.2">
      <c r="A204" s="156">
        <v>16</v>
      </c>
      <c r="B204" s="467">
        <f>'РО  мунзадание 2026'!B205:D205</f>
        <v>0</v>
      </c>
      <c r="C204" s="468"/>
      <c r="D204" s="469"/>
      <c r="E204" s="490"/>
      <c r="F204" s="491"/>
      <c r="G204" s="466"/>
      <c r="H204" s="466"/>
      <c r="I204" s="157"/>
      <c r="J204" s="204">
        <f>'РО  мунзадание 2026'!J205</f>
        <v>0</v>
      </c>
      <c r="L204" s="148"/>
    </row>
    <row r="205" spans="1:12" s="150" customFormat="1" x14ac:dyDescent="0.2">
      <c r="A205" s="156"/>
      <c r="B205" s="514" t="str">
        <f>'РО  мунзадание 2026'!B206:D206</f>
        <v>Итого:</v>
      </c>
      <c r="C205" s="515"/>
      <c r="D205" s="516"/>
      <c r="E205" s="459" t="s">
        <v>35</v>
      </c>
      <c r="F205" s="459"/>
      <c r="G205" s="460" t="s">
        <v>35</v>
      </c>
      <c r="H205" s="460"/>
      <c r="I205" s="157"/>
      <c r="J205" s="219">
        <f>J187+J189+J190+J191+J192+J193+J194+J195+J196+J198+J197+J199+J200+J201+J203+J202+J204</f>
        <v>699700</v>
      </c>
      <c r="K205" s="148"/>
      <c r="L205" s="148"/>
    </row>
    <row r="206" spans="1:12" s="150" customFormat="1" x14ac:dyDescent="0.2">
      <c r="B206" s="163"/>
      <c r="C206" s="163"/>
      <c r="D206" s="163"/>
      <c r="E206" s="164"/>
      <c r="F206" s="164"/>
      <c r="G206" s="165"/>
      <c r="H206" s="165"/>
      <c r="I206" s="165"/>
      <c r="J206" s="165"/>
      <c r="K206" s="148"/>
      <c r="L206" s="148"/>
    </row>
    <row r="207" spans="1:12" s="150" customFormat="1" x14ac:dyDescent="0.2">
      <c r="B207" s="68"/>
      <c r="C207" s="166"/>
      <c r="D207" s="166"/>
      <c r="E207" s="167"/>
      <c r="F207" s="148"/>
      <c r="G207" s="148"/>
      <c r="H207" s="148"/>
      <c r="I207" s="148"/>
      <c r="J207" s="148"/>
      <c r="L207" s="148"/>
    </row>
    <row r="208" spans="1:12" s="150" customFormat="1" x14ac:dyDescent="0.2">
      <c r="B208" s="168"/>
      <c r="C208" s="169" t="s">
        <v>368</v>
      </c>
      <c r="D208" s="168"/>
      <c r="E208" s="153"/>
      <c r="L208" s="148"/>
    </row>
    <row r="209" spans="1:12" s="150" customFormat="1" x14ac:dyDescent="0.2">
      <c r="B209" s="168"/>
      <c r="C209" s="168"/>
      <c r="D209" s="168"/>
      <c r="E209" s="153"/>
      <c r="J209" s="150" t="s">
        <v>369</v>
      </c>
      <c r="L209" s="148"/>
    </row>
    <row r="210" spans="1:12" s="150" customFormat="1" ht="22.15" customHeight="1" x14ac:dyDescent="0.2">
      <c r="A210" s="155" t="s">
        <v>265</v>
      </c>
      <c r="B210" s="478" t="s">
        <v>296</v>
      </c>
      <c r="C210" s="479"/>
      <c r="D210" s="479"/>
      <c r="E210" s="479"/>
      <c r="F210" s="480"/>
      <c r="G210" s="455" t="s">
        <v>370</v>
      </c>
      <c r="H210" s="455"/>
      <c r="I210" s="455" t="s">
        <v>371</v>
      </c>
      <c r="J210" s="455"/>
      <c r="L210" s="148"/>
    </row>
    <row r="211" spans="1:12" s="171" customFormat="1" ht="9.6" customHeight="1" x14ac:dyDescent="0.2">
      <c r="A211" s="170">
        <v>1</v>
      </c>
      <c r="B211" s="481">
        <v>2</v>
      </c>
      <c r="C211" s="482"/>
      <c r="D211" s="482"/>
      <c r="E211" s="482"/>
      <c r="F211" s="483"/>
      <c r="G211" s="484">
        <v>3</v>
      </c>
      <c r="H211" s="484"/>
      <c r="I211" s="484">
        <v>4</v>
      </c>
      <c r="J211" s="484"/>
      <c r="L211" s="148"/>
    </row>
    <row r="212" spans="1:12" s="150" customFormat="1" x14ac:dyDescent="0.2">
      <c r="A212" s="156">
        <v>1</v>
      </c>
      <c r="B212" s="493" t="str">
        <f>'РО  мунзадание 2026'!B213:F213</f>
        <v>Охрана КТС</v>
      </c>
      <c r="C212" s="494"/>
      <c r="D212" s="494"/>
      <c r="E212" s="494"/>
      <c r="F212" s="495"/>
      <c r="G212" s="466">
        <v>1</v>
      </c>
      <c r="H212" s="466"/>
      <c r="I212" s="157"/>
      <c r="J212" s="188">
        <f>'РО  мунзадание 2026'!J213</f>
        <v>12000</v>
      </c>
      <c r="L212" s="148"/>
    </row>
    <row r="213" spans="1:12" s="150" customFormat="1" ht="12" customHeight="1" x14ac:dyDescent="0.2">
      <c r="A213" s="156">
        <v>2</v>
      </c>
      <c r="B213" s="493" t="str">
        <f>'РО  мунзадание 2026'!B214:F214</f>
        <v>Аутсорсинг пожарной безопасности</v>
      </c>
      <c r="C213" s="494"/>
      <c r="D213" s="494"/>
      <c r="E213" s="494"/>
      <c r="F213" s="495"/>
      <c r="G213" s="466" t="s">
        <v>373</v>
      </c>
      <c r="H213" s="466"/>
      <c r="I213" s="157"/>
      <c r="J213" s="188">
        <f>'РО  мунзадание 2026'!J214</f>
        <v>96000</v>
      </c>
      <c r="L213" s="148"/>
    </row>
    <row r="214" spans="1:12" s="150" customFormat="1" ht="12" customHeight="1" x14ac:dyDescent="0.2">
      <c r="A214" s="156">
        <v>3</v>
      </c>
      <c r="B214" s="493" t="str">
        <f>'РО  мунзадание 2026'!B215:F215</f>
        <v>Обслуживание программного обеспечения</v>
      </c>
      <c r="C214" s="494"/>
      <c r="D214" s="494"/>
      <c r="E214" s="494"/>
      <c r="F214" s="495"/>
      <c r="G214" s="466">
        <v>1</v>
      </c>
      <c r="H214" s="466"/>
      <c r="I214" s="157"/>
      <c r="J214" s="188">
        <f>'РО  мунзадание 2026'!J215</f>
        <v>8200</v>
      </c>
      <c r="K214" s="150" t="s">
        <v>375</v>
      </c>
      <c r="L214" s="148"/>
    </row>
    <row r="215" spans="1:12" s="150" customFormat="1" ht="15" customHeight="1" x14ac:dyDescent="0.25">
      <c r="A215" s="156">
        <v>4</v>
      </c>
      <c r="B215" s="493" t="str">
        <f>'РО  мунзадание 2026'!B216:F216</f>
        <v>Сан-гигиеническое обучение</v>
      </c>
      <c r="C215" s="494"/>
      <c r="D215" s="494"/>
      <c r="E215" s="494"/>
      <c r="F215" s="495"/>
      <c r="G215" s="470">
        <v>1</v>
      </c>
      <c r="H215" s="492"/>
      <c r="I215" s="157"/>
      <c r="J215" s="188">
        <f>'РО  мунзадание 2026'!J216</f>
        <v>25000</v>
      </c>
      <c r="L215" s="148"/>
    </row>
    <row r="216" spans="1:12" s="150" customFormat="1" ht="15" hidden="1" customHeight="1" x14ac:dyDescent="0.25">
      <c r="A216" s="156">
        <v>5</v>
      </c>
      <c r="B216" s="493" t="str">
        <f>'РО  мунзадание 2026'!B217:F217</f>
        <v>Спец.оценка условий труда</v>
      </c>
      <c r="C216" s="494"/>
      <c r="D216" s="494"/>
      <c r="E216" s="494"/>
      <c r="F216" s="495"/>
      <c r="G216" s="160"/>
      <c r="H216" s="161"/>
      <c r="I216" s="157"/>
      <c r="J216" s="188">
        <f>'РО  мунзадание 2026'!J217</f>
        <v>0</v>
      </c>
      <c r="K216" s="150" t="s">
        <v>361</v>
      </c>
      <c r="L216" s="148"/>
    </row>
    <row r="217" spans="1:12" s="150" customFormat="1" ht="12" customHeight="1" x14ac:dyDescent="0.2">
      <c r="A217" s="156">
        <v>6</v>
      </c>
      <c r="B217" s="493" t="str">
        <f>'РО  мунзадание 2026'!B218:F218</f>
        <v>Медосмотр</v>
      </c>
      <c r="C217" s="494"/>
      <c r="D217" s="494"/>
      <c r="E217" s="494"/>
      <c r="F217" s="495"/>
      <c r="G217" s="466">
        <v>1</v>
      </c>
      <c r="H217" s="466"/>
      <c r="I217" s="157"/>
      <c r="J217" s="188">
        <f>'РО  мунзадание 2026'!J218</f>
        <v>170000</v>
      </c>
      <c r="L217" s="148"/>
    </row>
    <row r="218" spans="1:12" s="150" customFormat="1" ht="12" customHeight="1" x14ac:dyDescent="0.2">
      <c r="A218" s="156">
        <v>7</v>
      </c>
      <c r="B218" s="493">
        <f>'РО  мунзадание 2026'!B219:F219</f>
        <v>0</v>
      </c>
      <c r="C218" s="494"/>
      <c r="D218" s="494"/>
      <c r="E218" s="494"/>
      <c r="F218" s="495"/>
      <c r="G218" s="466">
        <v>1</v>
      </c>
      <c r="H218" s="466"/>
      <c r="I218" s="157"/>
      <c r="J218" s="188"/>
      <c r="L218" s="148"/>
    </row>
    <row r="219" spans="1:12" s="150" customFormat="1" ht="12" customHeight="1" x14ac:dyDescent="0.2">
      <c r="A219" s="156">
        <v>8</v>
      </c>
      <c r="B219" s="493">
        <f>'РО  мунзадание 2026'!B220:F220</f>
        <v>0</v>
      </c>
      <c r="C219" s="494"/>
      <c r="D219" s="494"/>
      <c r="E219" s="494"/>
      <c r="F219" s="495"/>
      <c r="G219" s="466">
        <v>1</v>
      </c>
      <c r="H219" s="466"/>
      <c r="I219" s="157"/>
      <c r="J219" s="188">
        <f>'РО  мунзадание 2026'!J220</f>
        <v>0</v>
      </c>
      <c r="L219" s="148"/>
    </row>
    <row r="220" spans="1:12" s="150" customFormat="1" ht="12" customHeight="1" x14ac:dyDescent="0.2">
      <c r="A220" s="156">
        <v>9</v>
      </c>
      <c r="B220" s="496" t="str">
        <f>'РО  мунзадание 2026'!B221:F221</f>
        <v>Физическая охрана ( ЧОП, 031 косгу)</v>
      </c>
      <c r="C220" s="497"/>
      <c r="D220" s="497"/>
      <c r="E220" s="497"/>
      <c r="F220" s="498"/>
      <c r="G220" s="466">
        <v>2</v>
      </c>
      <c r="H220" s="466"/>
      <c r="I220" s="157"/>
      <c r="J220" s="216">
        <f>'РО  мунзадание 2025'!J220</f>
        <v>1898900</v>
      </c>
      <c r="L220" s="148"/>
    </row>
    <row r="221" spans="1:12" s="150" customFormat="1" ht="15" customHeight="1" x14ac:dyDescent="0.25">
      <c r="A221" s="156">
        <v>10</v>
      </c>
      <c r="B221" s="493" t="str">
        <f>'РО  мунзадание 2026'!B222:F222</f>
        <v>Обучение пожтехминимум</v>
      </c>
      <c r="C221" s="494"/>
      <c r="D221" s="494"/>
      <c r="E221" s="494"/>
      <c r="F221" s="495"/>
      <c r="G221" s="466"/>
      <c r="H221" s="466"/>
      <c r="I221" s="503">
        <f>'РО  мунзадание 2026'!I222:J222</f>
        <v>20000</v>
      </c>
      <c r="J221" s="504"/>
      <c r="L221" s="148"/>
    </row>
    <row r="222" spans="1:12" s="150" customFormat="1" ht="36.6" customHeight="1" x14ac:dyDescent="0.2">
      <c r="A222" s="156">
        <v>7</v>
      </c>
      <c r="B222" s="496" t="str">
        <f>'РО  мунзадание 2026'!B223:F223</f>
        <v>Субсидия на оплату труда обслуживающего персонала муниципальных общеобразовательных организаций (МОП организация питания)(осгу 034.01.000)</v>
      </c>
      <c r="C222" s="497"/>
      <c r="D222" s="497"/>
      <c r="E222" s="497"/>
      <c r="F222" s="498"/>
      <c r="G222" s="466"/>
      <c r="H222" s="466"/>
      <c r="I222" s="499">
        <f>'РО  мунзадание 2026'!I223:J223</f>
        <v>1530000</v>
      </c>
      <c r="J222" s="499"/>
      <c r="K222" s="148"/>
      <c r="L222" s="148"/>
    </row>
    <row r="223" spans="1:12" s="150" customFormat="1" ht="36.6" customHeight="1" x14ac:dyDescent="0.2">
      <c r="A223" s="156"/>
      <c r="B223" s="496" t="str">
        <f>'РО  мунзадание 2026'!B224:F224</f>
        <v>Субсидия на оплату труда обслуживающего персонала муниципальных общеобразовательных организаций (МОП)(косгу 034.00.000)</v>
      </c>
      <c r="C223" s="497"/>
      <c r="D223" s="497"/>
      <c r="E223" s="497"/>
      <c r="F223" s="498"/>
      <c r="G223" s="466"/>
      <c r="H223" s="466"/>
      <c r="I223" s="499">
        <f>'РО  мунзадание 2026'!I224:J224</f>
        <v>4984000</v>
      </c>
      <c r="J223" s="499"/>
      <c r="K223" s="148"/>
      <c r="L223" s="148"/>
    </row>
    <row r="224" spans="1:12" s="150" customFormat="1" x14ac:dyDescent="0.2">
      <c r="A224" s="156"/>
      <c r="B224" s="478" t="s">
        <v>288</v>
      </c>
      <c r="C224" s="479"/>
      <c r="D224" s="479"/>
      <c r="E224" s="479"/>
      <c r="F224" s="480"/>
      <c r="G224" s="460" t="s">
        <v>35</v>
      </c>
      <c r="H224" s="460"/>
      <c r="I224" s="500">
        <f>SUM(I212:J223)</f>
        <v>8744100</v>
      </c>
      <c r="J224" s="500"/>
      <c r="L224" s="148"/>
    </row>
    <row r="225" spans="1:17" s="150" customFormat="1" x14ac:dyDescent="0.2">
      <c r="B225" s="174"/>
      <c r="C225" s="174"/>
      <c r="D225" s="174"/>
      <c r="E225" s="174"/>
      <c r="F225" s="174"/>
      <c r="G225" s="165"/>
      <c r="H225" s="165"/>
      <c r="I225" s="165"/>
      <c r="J225" s="165"/>
    </row>
    <row r="226" spans="1:17" s="150" customFormat="1" x14ac:dyDescent="0.2">
      <c r="B226" s="68"/>
      <c r="E226" s="153"/>
    </row>
    <row r="227" spans="1:17" x14ac:dyDescent="0.2">
      <c r="K227" s="104"/>
    </row>
    <row r="228" spans="1:17" x14ac:dyDescent="0.2">
      <c r="A228" s="150"/>
      <c r="B228" s="150"/>
      <c r="C228" s="150"/>
      <c r="D228" s="150"/>
      <c r="E228" s="153"/>
      <c r="F228" s="150"/>
      <c r="G228" s="150"/>
      <c r="H228" s="150"/>
      <c r="I228" s="150"/>
      <c r="J228" s="150"/>
      <c r="K228" s="104"/>
    </row>
    <row r="229" spans="1:17" x14ac:dyDescent="0.2">
      <c r="A229" s="150"/>
      <c r="B229" s="150"/>
      <c r="C229" s="152" t="s">
        <v>378</v>
      </c>
      <c r="D229" s="150"/>
      <c r="E229" s="153"/>
      <c r="F229" s="150"/>
      <c r="G229" s="150"/>
      <c r="H229" s="150"/>
      <c r="I229" s="150"/>
      <c r="J229" s="150"/>
    </row>
    <row r="230" spans="1:17" x14ac:dyDescent="0.2">
      <c r="A230" s="150"/>
      <c r="B230" s="150"/>
      <c r="C230" s="150"/>
      <c r="D230" s="150"/>
      <c r="E230" s="153"/>
      <c r="F230" s="150"/>
      <c r="G230" s="150"/>
      <c r="H230" s="150"/>
      <c r="I230" s="150"/>
      <c r="J230" s="150"/>
    </row>
    <row r="231" spans="1:17" x14ac:dyDescent="0.2">
      <c r="A231" s="155" t="s">
        <v>265</v>
      </c>
      <c r="B231" s="455" t="s">
        <v>296</v>
      </c>
      <c r="C231" s="455"/>
      <c r="D231" s="455"/>
      <c r="E231" s="455" t="s">
        <v>349</v>
      </c>
      <c r="F231" s="455"/>
      <c r="G231" s="455" t="s">
        <v>379</v>
      </c>
      <c r="H231" s="455"/>
      <c r="I231" s="455" t="s">
        <v>380</v>
      </c>
      <c r="J231" s="455"/>
      <c r="L231" s="175"/>
      <c r="M231" s="175"/>
      <c r="N231" s="176"/>
      <c r="O231" s="176"/>
      <c r="P231" s="177"/>
      <c r="Q231" s="176"/>
    </row>
    <row r="232" spans="1:17" x14ac:dyDescent="0.2">
      <c r="A232" s="156">
        <v>1</v>
      </c>
      <c r="B232" s="463">
        <v>2</v>
      </c>
      <c r="C232" s="463"/>
      <c r="D232" s="463"/>
      <c r="E232" s="463">
        <v>3</v>
      </c>
      <c r="F232" s="463"/>
      <c r="G232" s="466">
        <v>4</v>
      </c>
      <c r="H232" s="466"/>
      <c r="I232" s="466">
        <v>5</v>
      </c>
      <c r="J232" s="466"/>
      <c r="L232" s="175"/>
      <c r="M232" s="175"/>
      <c r="N232" s="176"/>
      <c r="O232" s="176"/>
      <c r="P232" s="177"/>
      <c r="Q232" s="177"/>
    </row>
    <row r="233" spans="1:17" ht="43.9" customHeight="1" x14ac:dyDescent="0.2">
      <c r="A233" s="156"/>
      <c r="B233" s="485" t="s">
        <v>381</v>
      </c>
      <c r="C233" s="485"/>
      <c r="D233" s="485"/>
      <c r="E233" s="463">
        <f>'РО  мунзадание 2025'!E233:F233</f>
        <v>908</v>
      </c>
      <c r="F233" s="463"/>
      <c r="G233" s="512" t="s">
        <v>479</v>
      </c>
      <c r="H233" s="512"/>
      <c r="I233" s="513">
        <f>'РО  мунзадание 2025'!I233:J233</f>
        <v>1161000</v>
      </c>
      <c r="J233" s="513"/>
      <c r="K233" s="104"/>
      <c r="L233" s="175"/>
      <c r="M233" s="175"/>
      <c r="N233" s="176"/>
      <c r="O233" s="176"/>
      <c r="P233" s="178"/>
      <c r="Q233" s="176"/>
    </row>
    <row r="234" spans="1:17" ht="27.6" customHeight="1" x14ac:dyDescent="0.2">
      <c r="A234" s="156"/>
      <c r="B234" s="485" t="s">
        <v>382</v>
      </c>
      <c r="C234" s="485"/>
      <c r="D234" s="485"/>
      <c r="E234" s="463"/>
      <c r="F234" s="463"/>
      <c r="G234" s="459">
        <v>112</v>
      </c>
      <c r="H234" s="459"/>
      <c r="I234" s="501">
        <f>'РО  мунзадание 2026'!I235:J235</f>
        <v>0</v>
      </c>
      <c r="J234" s="502"/>
      <c r="L234" s="213"/>
      <c r="M234" s="175"/>
      <c r="N234" s="176"/>
      <c r="O234" s="176"/>
      <c r="P234" s="177"/>
      <c r="Q234" s="176"/>
    </row>
    <row r="235" spans="1:17" ht="31.9" customHeight="1" x14ac:dyDescent="0.2">
      <c r="A235" s="156"/>
      <c r="B235" s="485" t="s">
        <v>383</v>
      </c>
      <c r="C235" s="485"/>
      <c r="D235" s="485"/>
      <c r="E235" s="463"/>
      <c r="F235" s="463"/>
      <c r="G235" s="459"/>
      <c r="H235" s="459"/>
      <c r="I235" s="501">
        <f>'РО  мунзадание 2026'!I236:J236</f>
        <v>0</v>
      </c>
      <c r="J235" s="502"/>
      <c r="L235" s="206"/>
      <c r="M235" s="179"/>
      <c r="N235" s="175"/>
      <c r="O235" s="176"/>
      <c r="P235" s="177"/>
      <c r="Q235" s="176"/>
    </row>
    <row r="236" spans="1:17" ht="25.15" customHeight="1" x14ac:dyDescent="0.2">
      <c r="A236" s="156"/>
      <c r="B236" s="485" t="s">
        <v>384</v>
      </c>
      <c r="C236" s="485"/>
      <c r="D236" s="485"/>
      <c r="E236" s="463"/>
      <c r="F236" s="463"/>
      <c r="G236" s="459">
        <v>8</v>
      </c>
      <c r="H236" s="459"/>
      <c r="I236" s="501">
        <f>'РО  мунзадание 2026'!I237:J237</f>
        <v>0</v>
      </c>
      <c r="J236" s="502"/>
      <c r="K236" s="104"/>
      <c r="L236" s="104"/>
      <c r="M236" s="104"/>
      <c r="N236" s="104"/>
      <c r="O236" s="104"/>
      <c r="P236" s="104"/>
      <c r="Q236" s="104"/>
    </row>
    <row r="237" spans="1:17" ht="25.15" customHeight="1" x14ac:dyDescent="0.2">
      <c r="A237" s="156"/>
      <c r="B237" s="485" t="s">
        <v>385</v>
      </c>
      <c r="C237" s="485"/>
      <c r="D237" s="485"/>
      <c r="E237" s="463"/>
      <c r="F237" s="463"/>
      <c r="G237" s="459"/>
      <c r="H237" s="459"/>
      <c r="I237" s="501">
        <f>'РО  мунзадание 2026'!I238:J238</f>
        <v>0</v>
      </c>
      <c r="J237" s="502"/>
      <c r="L237" s="104"/>
      <c r="M237" s="104"/>
      <c r="N237" s="104"/>
      <c r="O237" s="104"/>
      <c r="P237" s="104"/>
      <c r="Q237" s="104"/>
    </row>
    <row r="238" spans="1:17" ht="12" customHeight="1" x14ac:dyDescent="0.2">
      <c r="A238" s="156"/>
      <c r="B238" s="485" t="s">
        <v>508</v>
      </c>
      <c r="C238" s="485"/>
      <c r="D238" s="485"/>
      <c r="E238" s="459"/>
      <c r="F238" s="459"/>
      <c r="G238" s="510"/>
      <c r="H238" s="511"/>
      <c r="I238" s="501">
        <f>'РО  мунзадание 2026'!I239:J239</f>
        <v>70000</v>
      </c>
      <c r="J238" s="502"/>
      <c r="L238" s="180"/>
      <c r="M238" s="180"/>
      <c r="N238" s="180"/>
      <c r="O238" s="181"/>
      <c r="P238" s="181"/>
      <c r="Q238" s="182"/>
    </row>
    <row r="239" spans="1:17" x14ac:dyDescent="0.2">
      <c r="A239" s="156"/>
      <c r="B239" s="485"/>
      <c r="C239" s="485"/>
      <c r="D239" s="485"/>
      <c r="E239" s="459"/>
      <c r="F239" s="459"/>
      <c r="G239" s="459" t="s">
        <v>35</v>
      </c>
      <c r="H239" s="459"/>
      <c r="I239" s="461">
        <f>SUM(I233:J238)</f>
        <v>1231000</v>
      </c>
      <c r="J239" s="461"/>
    </row>
    <row r="242" spans="1:6" ht="15.75" x14ac:dyDescent="0.25">
      <c r="D242" s="70" t="s">
        <v>386</v>
      </c>
      <c r="E242" s="508" t="s">
        <v>387</v>
      </c>
      <c r="F242" s="509"/>
    </row>
    <row r="243" spans="1:6" ht="15" x14ac:dyDescent="0.25">
      <c r="A243" s="75"/>
      <c r="B243" s="285" t="s">
        <v>388</v>
      </c>
      <c r="C243" s="286"/>
      <c r="D243" s="286"/>
      <c r="E243" s="77" t="s">
        <v>389</v>
      </c>
      <c r="F243" s="75" t="s">
        <v>390</v>
      </c>
    </row>
    <row r="244" spans="1:6" ht="15" x14ac:dyDescent="0.25">
      <c r="A244" s="77">
        <v>1</v>
      </c>
      <c r="B244" s="505" t="str">
        <f>'РО  мунзадание 2025'!B244:D244</f>
        <v>Расходы содержание имущества</v>
      </c>
      <c r="C244" s="286"/>
      <c r="D244" s="286"/>
      <c r="E244" s="77">
        <v>225</v>
      </c>
      <c r="F244" s="183">
        <f>J205</f>
        <v>699700</v>
      </c>
    </row>
    <row r="245" spans="1:6" ht="15" x14ac:dyDescent="0.25">
      <c r="A245" s="77"/>
      <c r="B245" s="505" t="s">
        <v>413</v>
      </c>
      <c r="C245" s="286"/>
      <c r="D245" s="286"/>
      <c r="E245" s="77">
        <v>226</v>
      </c>
      <c r="F245" s="183">
        <f>I224</f>
        <v>8744100</v>
      </c>
    </row>
    <row r="246" spans="1:6" ht="15" x14ac:dyDescent="0.25">
      <c r="A246" s="77">
        <v>2</v>
      </c>
      <c r="B246" s="505" t="s">
        <v>391</v>
      </c>
      <c r="C246" s="286"/>
      <c r="D246" s="286"/>
      <c r="E246" s="77">
        <v>221</v>
      </c>
      <c r="F246" s="183">
        <f>I132</f>
        <v>95400</v>
      </c>
    </row>
    <row r="247" spans="1:6" ht="27.75" customHeight="1" x14ac:dyDescent="0.25">
      <c r="A247" s="77">
        <v>3</v>
      </c>
      <c r="B247" s="506" t="s">
        <v>402</v>
      </c>
      <c r="C247" s="507"/>
      <c r="D247" s="507"/>
      <c r="E247" s="77">
        <v>346</v>
      </c>
      <c r="F247" s="183">
        <f>I236</f>
        <v>0</v>
      </c>
    </row>
    <row r="248" spans="1:6" ht="24" customHeight="1" x14ac:dyDescent="0.25">
      <c r="A248" s="75">
        <v>4</v>
      </c>
      <c r="B248" s="506" t="s">
        <v>401</v>
      </c>
      <c r="C248" s="507"/>
      <c r="D248" s="507"/>
      <c r="E248" s="77">
        <v>342</v>
      </c>
      <c r="F248" s="183">
        <f>I234</f>
        <v>0</v>
      </c>
    </row>
    <row r="249" spans="1:6" ht="15.75" x14ac:dyDescent="0.25">
      <c r="A249" s="75">
        <v>5</v>
      </c>
      <c r="B249" s="425" t="s">
        <v>409</v>
      </c>
      <c r="C249" s="426"/>
      <c r="D249" s="426"/>
      <c r="E249" s="77">
        <v>346</v>
      </c>
      <c r="F249" s="183"/>
    </row>
    <row r="250" spans="1:6" ht="15.75" x14ac:dyDescent="0.25">
      <c r="A250" s="75"/>
      <c r="B250" s="425" t="s">
        <v>410</v>
      </c>
      <c r="C250" s="426"/>
      <c r="D250" s="426"/>
      <c r="E250" s="77">
        <v>310</v>
      </c>
      <c r="F250" s="183">
        <f>I233</f>
        <v>1161000</v>
      </c>
    </row>
    <row r="251" spans="1:6" x14ac:dyDescent="0.2">
      <c r="A251" s="274"/>
      <c r="B251" s="485" t="s">
        <v>508</v>
      </c>
      <c r="C251" s="485"/>
      <c r="D251" s="485"/>
      <c r="E251" s="77">
        <v>346</v>
      </c>
      <c r="F251" s="183">
        <f>I238</f>
        <v>70000</v>
      </c>
    </row>
    <row r="252" spans="1:6" ht="15" x14ac:dyDescent="0.25">
      <c r="A252" s="75">
        <v>6</v>
      </c>
      <c r="B252" s="285" t="s">
        <v>399</v>
      </c>
      <c r="C252" s="286"/>
      <c r="D252" s="286"/>
      <c r="E252" s="77">
        <v>247</v>
      </c>
      <c r="F252" s="183">
        <f>I156+I158+I160+I161+I163+I165</f>
        <v>3491900.0020000003</v>
      </c>
    </row>
    <row r="253" spans="1:6" ht="15" x14ac:dyDescent="0.25">
      <c r="A253" s="75">
        <v>7</v>
      </c>
      <c r="B253" s="285" t="s">
        <v>400</v>
      </c>
      <c r="C253" s="286"/>
      <c r="D253" s="286"/>
      <c r="E253" s="77">
        <v>244</v>
      </c>
      <c r="F253" s="183">
        <f>I168</f>
        <v>109327</v>
      </c>
    </row>
    <row r="254" spans="1:6" ht="15" x14ac:dyDescent="0.25">
      <c r="A254" s="75"/>
      <c r="B254" s="285"/>
      <c r="C254" s="286"/>
      <c r="D254" s="286"/>
      <c r="E254" s="77"/>
      <c r="F254" s="221">
        <f>SUM(F244:F253)</f>
        <v>14371427.002</v>
      </c>
    </row>
  </sheetData>
  <mergeCells count="504">
    <mergeCell ref="B167:C167"/>
    <mergeCell ref="D167:E167"/>
    <mergeCell ref="G167:H167"/>
    <mergeCell ref="I167:J167"/>
    <mergeCell ref="B168:C168"/>
    <mergeCell ref="D168:E168"/>
    <mergeCell ref="G168:H168"/>
    <mergeCell ref="I168:J168"/>
    <mergeCell ref="B169:C169"/>
    <mergeCell ref="D169:E169"/>
    <mergeCell ref="G169:H169"/>
    <mergeCell ref="I169:J169"/>
    <mergeCell ref="B219:F219"/>
    <mergeCell ref="G219:H219"/>
    <mergeCell ref="B220:F220"/>
    <mergeCell ref="G220:H220"/>
    <mergeCell ref="B214:F214"/>
    <mergeCell ref="G214:H214"/>
    <mergeCell ref="B215:F215"/>
    <mergeCell ref="G215:H215"/>
    <mergeCell ref="B216:F216"/>
    <mergeCell ref="B217:F217"/>
    <mergeCell ref="G217:H217"/>
    <mergeCell ref="B162:C162"/>
    <mergeCell ref="B163:C163"/>
    <mergeCell ref="D162:E162"/>
    <mergeCell ref="D163:E163"/>
    <mergeCell ref="G162:H162"/>
    <mergeCell ref="G163:H163"/>
    <mergeCell ref="I162:J162"/>
    <mergeCell ref="I163:J163"/>
    <mergeCell ref="B218:F218"/>
    <mergeCell ref="G218:H218"/>
    <mergeCell ref="B211:F211"/>
    <mergeCell ref="G211:H211"/>
    <mergeCell ref="I211:J211"/>
    <mergeCell ref="B212:F212"/>
    <mergeCell ref="G212:H212"/>
    <mergeCell ref="B213:F213"/>
    <mergeCell ref="G213:H213"/>
    <mergeCell ref="B205:D205"/>
    <mergeCell ref="E205:F205"/>
    <mergeCell ref="G205:H205"/>
    <mergeCell ref="B210:F210"/>
    <mergeCell ref="G210:H210"/>
    <mergeCell ref="I210:J210"/>
    <mergeCell ref="G202:H202"/>
    <mergeCell ref="B236:D236"/>
    <mergeCell ref="E236:F236"/>
    <mergeCell ref="G236:H236"/>
    <mergeCell ref="I236:J236"/>
    <mergeCell ref="B237:D237"/>
    <mergeCell ref="E237:F237"/>
    <mergeCell ref="G237:H237"/>
    <mergeCell ref="B249:D249"/>
    <mergeCell ref="B250:D250"/>
    <mergeCell ref="I237:J237"/>
    <mergeCell ref="B248:D248"/>
    <mergeCell ref="B238:D238"/>
    <mergeCell ref="E238:F238"/>
    <mergeCell ref="G238:H238"/>
    <mergeCell ref="I238:J238"/>
    <mergeCell ref="B239:D239"/>
    <mergeCell ref="E239:F239"/>
    <mergeCell ref="G239:H239"/>
    <mergeCell ref="I239:J239"/>
    <mergeCell ref="B252:D252"/>
    <mergeCell ref="B253:D253"/>
    <mergeCell ref="B254:D254"/>
    <mergeCell ref="E242:F242"/>
    <mergeCell ref="B243:D243"/>
    <mergeCell ref="B244:D244"/>
    <mergeCell ref="B245:D245"/>
    <mergeCell ref="B246:D246"/>
    <mergeCell ref="B247:D247"/>
    <mergeCell ref="B251:D251"/>
    <mergeCell ref="B234:D234"/>
    <mergeCell ref="E234:F234"/>
    <mergeCell ref="G234:H234"/>
    <mergeCell ref="I234:J234"/>
    <mergeCell ref="B235:D235"/>
    <mergeCell ref="E235:F235"/>
    <mergeCell ref="G235:H235"/>
    <mergeCell ref="I235:J235"/>
    <mergeCell ref="B232:D232"/>
    <mergeCell ref="E232:F232"/>
    <mergeCell ref="G232:H232"/>
    <mergeCell ref="I232:J232"/>
    <mergeCell ref="B233:D233"/>
    <mergeCell ref="E233:F233"/>
    <mergeCell ref="G233:H233"/>
    <mergeCell ref="I233:J233"/>
    <mergeCell ref="B224:F224"/>
    <mergeCell ref="G224:H224"/>
    <mergeCell ref="I224:J224"/>
    <mergeCell ref="B231:D231"/>
    <mergeCell ref="E231:F231"/>
    <mergeCell ref="G231:H231"/>
    <mergeCell ref="I231:J231"/>
    <mergeCell ref="B221:F221"/>
    <mergeCell ref="G221:H221"/>
    <mergeCell ref="I221:J221"/>
    <mergeCell ref="B222:F222"/>
    <mergeCell ref="G222:H222"/>
    <mergeCell ref="I222:J222"/>
    <mergeCell ref="B223:F223"/>
    <mergeCell ref="G223:H223"/>
    <mergeCell ref="I223:J223"/>
    <mergeCell ref="B203:D203"/>
    <mergeCell ref="G203:H203"/>
    <mergeCell ref="B204:D204"/>
    <mergeCell ref="G204:H204"/>
    <mergeCell ref="B198:D198"/>
    <mergeCell ref="G198:H198"/>
    <mergeCell ref="B199:D199"/>
    <mergeCell ref="B200:D200"/>
    <mergeCell ref="G200:H200"/>
    <mergeCell ref="B201:D201"/>
    <mergeCell ref="G201:H201"/>
    <mergeCell ref="B187:D187"/>
    <mergeCell ref="E187:F204"/>
    <mergeCell ref="G187:H187"/>
    <mergeCell ref="B188:D188"/>
    <mergeCell ref="G188:H188"/>
    <mergeCell ref="B189:D189"/>
    <mergeCell ref="G189:H189"/>
    <mergeCell ref="B190:D190"/>
    <mergeCell ref="G190:H190"/>
    <mergeCell ref="B191:D191"/>
    <mergeCell ref="B195:D195"/>
    <mergeCell ref="G195:H195"/>
    <mergeCell ref="B196:D196"/>
    <mergeCell ref="G196:H196"/>
    <mergeCell ref="B197:D197"/>
    <mergeCell ref="G197:H197"/>
    <mergeCell ref="G191:H191"/>
    <mergeCell ref="B192:D192"/>
    <mergeCell ref="G192:H192"/>
    <mergeCell ref="B193:D193"/>
    <mergeCell ref="G193:H193"/>
    <mergeCell ref="B194:D194"/>
    <mergeCell ref="G194:H194"/>
    <mergeCell ref="B202:D202"/>
    <mergeCell ref="B185:D185"/>
    <mergeCell ref="E185:F185"/>
    <mergeCell ref="G185:H185"/>
    <mergeCell ref="I185:J185"/>
    <mergeCell ref="B186:D186"/>
    <mergeCell ref="E186:F186"/>
    <mergeCell ref="G186:H186"/>
    <mergeCell ref="I186:J186"/>
    <mergeCell ref="B180:D180"/>
    <mergeCell ref="E180:F180"/>
    <mergeCell ref="G180:H180"/>
    <mergeCell ref="I180:J180"/>
    <mergeCell ref="B181:D181"/>
    <mergeCell ref="E181:F181"/>
    <mergeCell ref="G181:H181"/>
    <mergeCell ref="I181:J181"/>
    <mergeCell ref="B178:D178"/>
    <mergeCell ref="E178:F178"/>
    <mergeCell ref="G178:H178"/>
    <mergeCell ref="I178:J178"/>
    <mergeCell ref="B179:D179"/>
    <mergeCell ref="E179:F179"/>
    <mergeCell ref="G179:H179"/>
    <mergeCell ref="I179:J179"/>
    <mergeCell ref="B176:D176"/>
    <mergeCell ref="E176:F176"/>
    <mergeCell ref="G176:H176"/>
    <mergeCell ref="I176:J176"/>
    <mergeCell ref="B177:D177"/>
    <mergeCell ref="E177:F177"/>
    <mergeCell ref="G177:H177"/>
    <mergeCell ref="I177:J177"/>
    <mergeCell ref="B174:D174"/>
    <mergeCell ref="E174:F174"/>
    <mergeCell ref="G174:H174"/>
    <mergeCell ref="I174:J174"/>
    <mergeCell ref="B175:D175"/>
    <mergeCell ref="E175:F175"/>
    <mergeCell ref="G175:H175"/>
    <mergeCell ref="I175:J175"/>
    <mergeCell ref="B164:C164"/>
    <mergeCell ref="D164:E164"/>
    <mergeCell ref="G164:H164"/>
    <mergeCell ref="I164:J164"/>
    <mergeCell ref="B173:D173"/>
    <mergeCell ref="E173:F173"/>
    <mergeCell ref="G173:H173"/>
    <mergeCell ref="I173:J173"/>
    <mergeCell ref="B165:C165"/>
    <mergeCell ref="D165:E165"/>
    <mergeCell ref="G165:H165"/>
    <mergeCell ref="I165:J165"/>
    <mergeCell ref="B166:C166"/>
    <mergeCell ref="D166:E166"/>
    <mergeCell ref="G166:H166"/>
    <mergeCell ref="I166:J166"/>
    <mergeCell ref="B160:C160"/>
    <mergeCell ref="D160:E160"/>
    <mergeCell ref="G160:H160"/>
    <mergeCell ref="I160:J160"/>
    <mergeCell ref="B161:C161"/>
    <mergeCell ref="D161:E161"/>
    <mergeCell ref="G161:H161"/>
    <mergeCell ref="I161:J161"/>
    <mergeCell ref="B158:C158"/>
    <mergeCell ref="D158:E158"/>
    <mergeCell ref="G158:H158"/>
    <mergeCell ref="I158:J158"/>
    <mergeCell ref="B159:C159"/>
    <mergeCell ref="D159:E159"/>
    <mergeCell ref="G159:H159"/>
    <mergeCell ref="I159:J159"/>
    <mergeCell ref="B156:C156"/>
    <mergeCell ref="D156:E156"/>
    <mergeCell ref="G156:H156"/>
    <mergeCell ref="I156:J156"/>
    <mergeCell ref="B157:C157"/>
    <mergeCell ref="D157:E157"/>
    <mergeCell ref="G157:H157"/>
    <mergeCell ref="I157:J157"/>
    <mergeCell ref="B154:C154"/>
    <mergeCell ref="D154:E154"/>
    <mergeCell ref="G154:H154"/>
    <mergeCell ref="I154:J154"/>
    <mergeCell ref="B155:C155"/>
    <mergeCell ref="D155:E155"/>
    <mergeCell ref="G155:H155"/>
    <mergeCell ref="I155:J155"/>
    <mergeCell ref="B147:D147"/>
    <mergeCell ref="E147:F147"/>
    <mergeCell ref="G147:H147"/>
    <mergeCell ref="I147:J147"/>
    <mergeCell ref="B148:D148"/>
    <mergeCell ref="E148:F148"/>
    <mergeCell ref="G148:H148"/>
    <mergeCell ref="I148:J148"/>
    <mergeCell ref="B145:D145"/>
    <mergeCell ref="E145:F145"/>
    <mergeCell ref="G145:H145"/>
    <mergeCell ref="I145:J145"/>
    <mergeCell ref="B146:D146"/>
    <mergeCell ref="E146:F146"/>
    <mergeCell ref="G146:H146"/>
    <mergeCell ref="I146:J146"/>
    <mergeCell ref="B143:D143"/>
    <mergeCell ref="E143:F143"/>
    <mergeCell ref="G143:H143"/>
    <mergeCell ref="I143:J143"/>
    <mergeCell ref="B144:D144"/>
    <mergeCell ref="E144:F144"/>
    <mergeCell ref="G144:H144"/>
    <mergeCell ref="I144:J144"/>
    <mergeCell ref="B141:D141"/>
    <mergeCell ref="E141:F141"/>
    <mergeCell ref="G141:H141"/>
    <mergeCell ref="I141:J141"/>
    <mergeCell ref="B142:D142"/>
    <mergeCell ref="E142:F142"/>
    <mergeCell ref="G142:H142"/>
    <mergeCell ref="I142:J142"/>
    <mergeCell ref="B132:C132"/>
    <mergeCell ref="D132:E132"/>
    <mergeCell ref="G132:H132"/>
    <mergeCell ref="I132:J132"/>
    <mergeCell ref="B140:D140"/>
    <mergeCell ref="E140:F140"/>
    <mergeCell ref="G140:H140"/>
    <mergeCell ref="I140:J140"/>
    <mergeCell ref="B130:C130"/>
    <mergeCell ref="D130:E130"/>
    <mergeCell ref="G130:H130"/>
    <mergeCell ref="I130:J130"/>
    <mergeCell ref="B131:C131"/>
    <mergeCell ref="D131:E131"/>
    <mergeCell ref="G131:H131"/>
    <mergeCell ref="I131:J131"/>
    <mergeCell ref="B128:C128"/>
    <mergeCell ref="D128:E128"/>
    <mergeCell ref="G128:H128"/>
    <mergeCell ref="I128:J128"/>
    <mergeCell ref="B129:C129"/>
    <mergeCell ref="D129:E129"/>
    <mergeCell ref="G129:H129"/>
    <mergeCell ref="I129:J129"/>
    <mergeCell ref="B117:D117"/>
    <mergeCell ref="E117:F117"/>
    <mergeCell ref="G117:H117"/>
    <mergeCell ref="I117:J117"/>
    <mergeCell ref="B118:D118"/>
    <mergeCell ref="E118:F118"/>
    <mergeCell ref="G118:H118"/>
    <mergeCell ref="I118:J118"/>
    <mergeCell ref="B115:D115"/>
    <mergeCell ref="E115:F115"/>
    <mergeCell ref="G115:H115"/>
    <mergeCell ref="I115:J115"/>
    <mergeCell ref="B116:D116"/>
    <mergeCell ref="E116:F116"/>
    <mergeCell ref="G116:H116"/>
    <mergeCell ref="I116:J116"/>
    <mergeCell ref="B113:D113"/>
    <mergeCell ref="E113:F113"/>
    <mergeCell ref="G113:H113"/>
    <mergeCell ref="I113:J113"/>
    <mergeCell ref="B114:D114"/>
    <mergeCell ref="E114:F114"/>
    <mergeCell ref="G114:H114"/>
    <mergeCell ref="I114:J114"/>
    <mergeCell ref="B111:D111"/>
    <mergeCell ref="E111:F111"/>
    <mergeCell ref="G111:H111"/>
    <mergeCell ref="I111:J111"/>
    <mergeCell ref="B112:D112"/>
    <mergeCell ref="E112:F112"/>
    <mergeCell ref="G112:H112"/>
    <mergeCell ref="I112:J112"/>
    <mergeCell ref="B103:D103"/>
    <mergeCell ref="E103:F103"/>
    <mergeCell ref="G103:H103"/>
    <mergeCell ref="I103:J103"/>
    <mergeCell ref="B110:D110"/>
    <mergeCell ref="E110:F110"/>
    <mergeCell ref="G110:H110"/>
    <mergeCell ref="I110:J110"/>
    <mergeCell ref="B101:D101"/>
    <mergeCell ref="E101:F101"/>
    <mergeCell ref="G101:H101"/>
    <mergeCell ref="I101:J101"/>
    <mergeCell ref="B102:D102"/>
    <mergeCell ref="E102:F102"/>
    <mergeCell ref="G102:H102"/>
    <mergeCell ref="I102:J102"/>
    <mergeCell ref="B99:D99"/>
    <mergeCell ref="E99:F99"/>
    <mergeCell ref="G99:H99"/>
    <mergeCell ref="I99:J99"/>
    <mergeCell ref="B100:D100"/>
    <mergeCell ref="E100:F100"/>
    <mergeCell ref="G100:H100"/>
    <mergeCell ref="I100:J100"/>
    <mergeCell ref="B97:D97"/>
    <mergeCell ref="E97:F97"/>
    <mergeCell ref="G97:H97"/>
    <mergeCell ref="I97:J97"/>
    <mergeCell ref="B98:D98"/>
    <mergeCell ref="E98:F98"/>
    <mergeCell ref="G98:H98"/>
    <mergeCell ref="I98:J98"/>
    <mergeCell ref="B95:D95"/>
    <mergeCell ref="E95:F95"/>
    <mergeCell ref="G95:H95"/>
    <mergeCell ref="I95:J95"/>
    <mergeCell ref="B96:D96"/>
    <mergeCell ref="E96:F96"/>
    <mergeCell ref="G96:H96"/>
    <mergeCell ref="I96:J96"/>
    <mergeCell ref="B85:D85"/>
    <mergeCell ref="E85:F85"/>
    <mergeCell ref="B86:D86"/>
    <mergeCell ref="E86:F86"/>
    <mergeCell ref="H86:J86"/>
    <mergeCell ref="B87:D87"/>
    <mergeCell ref="E87:F87"/>
    <mergeCell ref="H87:J87"/>
    <mergeCell ref="B82:D82"/>
    <mergeCell ref="E82:F82"/>
    <mergeCell ref="B83:D83"/>
    <mergeCell ref="E83:F83"/>
    <mergeCell ref="H83:J83"/>
    <mergeCell ref="B84:D84"/>
    <mergeCell ref="E84:F84"/>
    <mergeCell ref="B80:D80"/>
    <mergeCell ref="E80:F80"/>
    <mergeCell ref="H80:J80"/>
    <mergeCell ref="B81:D81"/>
    <mergeCell ref="E81:F81"/>
    <mergeCell ref="H81:J81"/>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B65:D65"/>
    <mergeCell ref="E65:F65"/>
    <mergeCell ref="G65:H65"/>
    <mergeCell ref="I65:J65"/>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P61:R61"/>
    <mergeCell ref="S61:T61"/>
    <mergeCell ref="V61:X61"/>
    <mergeCell ref="P62:R62"/>
    <mergeCell ref="S62:T62"/>
    <mergeCell ref="V62:X62"/>
    <mergeCell ref="P59:R59"/>
    <mergeCell ref="S59:T59"/>
    <mergeCell ref="V59:X59"/>
    <mergeCell ref="P60:R60"/>
    <mergeCell ref="S60:T60"/>
    <mergeCell ref="V60:X60"/>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B45:H45"/>
    <mergeCell ref="B46:H46"/>
    <mergeCell ref="B47:H47"/>
    <mergeCell ref="B48:H48"/>
    <mergeCell ref="B49:H49"/>
    <mergeCell ref="B50:H50"/>
    <mergeCell ref="B36:D36"/>
    <mergeCell ref="E36:G36"/>
    <mergeCell ref="A37:D37"/>
    <mergeCell ref="E37:G37"/>
    <mergeCell ref="B43:H43"/>
    <mergeCell ref="B44:H44"/>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B19:D19"/>
    <mergeCell ref="E19:G19"/>
    <mergeCell ref="B20:D20"/>
    <mergeCell ref="E20:G20"/>
    <mergeCell ref="A21:D21"/>
    <mergeCell ref="E21:G21"/>
    <mergeCell ref="B17:D17"/>
    <mergeCell ref="E17:G17"/>
    <mergeCell ref="B18:D18"/>
    <mergeCell ref="E18:G18"/>
    <mergeCell ref="B13:D13"/>
    <mergeCell ref="E13:G13"/>
    <mergeCell ref="B14:D14"/>
    <mergeCell ref="E14:G14"/>
    <mergeCell ref="B15:D15"/>
    <mergeCell ref="E15:G15"/>
    <mergeCell ref="C4:J5"/>
    <mergeCell ref="C7:J7"/>
    <mergeCell ref="K7:K8"/>
    <mergeCell ref="B11:D11"/>
    <mergeCell ref="E11:G11"/>
    <mergeCell ref="B12:D12"/>
    <mergeCell ref="E12:G12"/>
    <mergeCell ref="B16:D16"/>
    <mergeCell ref="E16:G16"/>
  </mergeCells>
  <pageMargins left="0.31496062992125984" right="0.31496062992125984" top="0.31496062992125984" bottom="0.3149606299212598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9"/>
  <sheetViews>
    <sheetView topLeftCell="C6" zoomScale="115" zoomScaleNormal="115" workbookViewId="0">
      <selection activeCell="K57" sqref="K57"/>
    </sheetView>
  </sheetViews>
  <sheetFormatPr defaultColWidth="8.85546875" defaultRowHeight="12" x14ac:dyDescent="0.2"/>
  <cols>
    <col min="1" max="1" width="4.7109375" style="68" customWidth="1"/>
    <col min="2" max="2" width="10.28515625" style="68" customWidth="1"/>
    <col min="3" max="3" width="7.5703125" style="68" customWidth="1"/>
    <col min="4" max="4" width="25.5703125" style="68" customWidth="1"/>
    <col min="5" max="5" width="11.28515625" style="87" customWidth="1"/>
    <col min="6" max="6" width="12.28515625" style="68" customWidth="1"/>
    <col min="7" max="7" width="10.28515625" style="68" customWidth="1"/>
    <col min="8" max="8" width="15.42578125" style="68" customWidth="1"/>
    <col min="9" max="9" width="18.5703125" style="68" customWidth="1"/>
    <col min="10" max="10" width="19.7109375" style="68" customWidth="1"/>
    <col min="11" max="11" width="24.42578125" style="68" customWidth="1"/>
    <col min="12" max="12" width="13.85546875" style="68" customWidth="1"/>
    <col min="13" max="13" width="12.85546875" style="68" customWidth="1"/>
    <col min="14" max="14" width="13.7109375" style="68" customWidth="1"/>
    <col min="15" max="15" width="13.7109375" style="68" bestFit="1" customWidth="1"/>
    <col min="16" max="16384" width="8.85546875" style="68"/>
  </cols>
  <sheetData>
    <row r="1" spans="1:13" hidden="1" x14ac:dyDescent="0.2"/>
    <row r="2" spans="1:13" hidden="1" x14ac:dyDescent="0.2">
      <c r="D2" s="68" t="s">
        <v>293</v>
      </c>
    </row>
    <row r="3" spans="1:13" hidden="1" x14ac:dyDescent="0.2">
      <c r="C3" s="68" t="s">
        <v>294</v>
      </c>
    </row>
    <row r="4" spans="1:13" ht="13.15" hidden="1" customHeight="1" x14ac:dyDescent="0.2">
      <c r="C4" s="427" t="s">
        <v>295</v>
      </c>
      <c r="D4" s="427"/>
      <c r="E4" s="427"/>
      <c r="F4" s="427"/>
      <c r="G4" s="427"/>
      <c r="H4" s="427"/>
      <c r="I4" s="427"/>
      <c r="J4" s="427"/>
      <c r="K4" s="93"/>
      <c r="L4" s="93"/>
      <c r="M4" s="93"/>
    </row>
    <row r="5" spans="1:13" ht="13.15" hidden="1" customHeight="1" x14ac:dyDescent="0.2">
      <c r="C5" s="427"/>
      <c r="D5" s="427"/>
      <c r="E5" s="427"/>
      <c r="F5" s="427"/>
      <c r="G5" s="427"/>
      <c r="H5" s="427"/>
      <c r="I5" s="427"/>
      <c r="J5" s="427"/>
      <c r="K5" s="93"/>
      <c r="L5" s="93"/>
      <c r="M5" s="93"/>
    </row>
    <row r="6" spans="1:13" ht="13.15" customHeight="1" x14ac:dyDescent="0.2">
      <c r="C6" s="94"/>
      <c r="D6" s="94"/>
      <c r="E6" s="94"/>
      <c r="F6" s="94"/>
      <c r="G6" s="94"/>
      <c r="H6" s="94"/>
      <c r="I6" s="94"/>
      <c r="J6" s="94"/>
      <c r="K6" s="93"/>
      <c r="L6" s="93"/>
      <c r="M6" s="93"/>
    </row>
    <row r="7" spans="1:13" ht="13.15" customHeight="1" x14ac:dyDescent="0.2">
      <c r="C7" s="428" t="s">
        <v>496</v>
      </c>
      <c r="D7" s="428"/>
      <c r="E7" s="428"/>
      <c r="F7" s="428"/>
      <c r="G7" s="428"/>
      <c r="H7" s="428"/>
      <c r="I7" s="428"/>
      <c r="J7" s="428"/>
      <c r="K7" s="429"/>
      <c r="L7" s="93"/>
      <c r="M7" s="93"/>
    </row>
    <row r="8" spans="1:13" ht="13.15" customHeight="1" x14ac:dyDescent="0.2">
      <c r="C8" s="95"/>
      <c r="D8" s="95"/>
      <c r="E8" s="95"/>
      <c r="F8" s="95"/>
      <c r="G8" s="95"/>
      <c r="H8" s="95"/>
      <c r="I8" s="95"/>
      <c r="J8" s="95"/>
      <c r="K8" s="429"/>
      <c r="L8" s="93"/>
      <c r="M8" s="93"/>
    </row>
    <row r="9" spans="1:13" x14ac:dyDescent="0.2">
      <c r="L9" s="187"/>
    </row>
    <row r="10" spans="1:13" hidden="1" x14ac:dyDescent="0.2"/>
    <row r="11" spans="1:13" ht="57" hidden="1" customHeight="1" x14ac:dyDescent="0.2">
      <c r="A11" s="96" t="s">
        <v>265</v>
      </c>
      <c r="B11" s="281" t="s">
        <v>296</v>
      </c>
      <c r="C11" s="281"/>
      <c r="D11" s="281"/>
      <c r="E11" s="281" t="s">
        <v>297</v>
      </c>
      <c r="F11" s="281"/>
      <c r="G11" s="281"/>
      <c r="H11" s="73" t="s">
        <v>298</v>
      </c>
      <c r="I11" s="73" t="s">
        <v>299</v>
      </c>
      <c r="J11" s="73" t="s">
        <v>300</v>
      </c>
    </row>
    <row r="12" spans="1:13" ht="15" hidden="1" customHeight="1" x14ac:dyDescent="0.2">
      <c r="A12" s="77">
        <v>1</v>
      </c>
      <c r="B12" s="281">
        <v>2</v>
      </c>
      <c r="C12" s="281"/>
      <c r="D12" s="281"/>
      <c r="E12" s="281">
        <v>3</v>
      </c>
      <c r="F12" s="281"/>
      <c r="G12" s="281"/>
      <c r="H12" s="77">
        <v>4</v>
      </c>
      <c r="I12" s="77">
        <v>5</v>
      </c>
      <c r="J12" s="77">
        <v>6</v>
      </c>
    </row>
    <row r="13" spans="1:13" hidden="1" x14ac:dyDescent="0.2">
      <c r="A13" s="75"/>
      <c r="B13" s="281"/>
      <c r="C13" s="281"/>
      <c r="D13" s="281"/>
      <c r="E13" s="281"/>
      <c r="F13" s="281"/>
      <c r="G13" s="281"/>
      <c r="H13" s="75"/>
      <c r="I13" s="75"/>
      <c r="J13" s="97">
        <f t="shared" ref="J13:J20" si="0">E13*H13*I13</f>
        <v>0</v>
      </c>
    </row>
    <row r="14" spans="1:13" hidden="1" x14ac:dyDescent="0.2">
      <c r="A14" s="75"/>
      <c r="B14" s="281"/>
      <c r="C14" s="281"/>
      <c r="D14" s="281"/>
      <c r="E14" s="281"/>
      <c r="F14" s="281"/>
      <c r="G14" s="281"/>
      <c r="H14" s="75"/>
      <c r="I14" s="75"/>
      <c r="J14" s="97">
        <f t="shared" si="0"/>
        <v>0</v>
      </c>
    </row>
    <row r="15" spans="1:13" hidden="1" x14ac:dyDescent="0.2">
      <c r="A15" s="75"/>
      <c r="B15" s="281"/>
      <c r="C15" s="281"/>
      <c r="D15" s="281"/>
      <c r="E15" s="281"/>
      <c r="F15" s="281"/>
      <c r="G15" s="281"/>
      <c r="H15" s="75"/>
      <c r="I15" s="75"/>
      <c r="J15" s="97">
        <f t="shared" si="0"/>
        <v>0</v>
      </c>
    </row>
    <row r="16" spans="1:13" hidden="1" x14ac:dyDescent="0.2">
      <c r="A16" s="75"/>
      <c r="B16" s="281"/>
      <c r="C16" s="281"/>
      <c r="D16" s="281"/>
      <c r="E16" s="281"/>
      <c r="F16" s="281"/>
      <c r="G16" s="281"/>
      <c r="H16" s="75"/>
      <c r="I16" s="75"/>
      <c r="J16" s="97">
        <f t="shared" si="0"/>
        <v>0</v>
      </c>
    </row>
    <row r="17" spans="1:11" hidden="1" x14ac:dyDescent="0.2">
      <c r="A17" s="75"/>
      <c r="B17" s="281"/>
      <c r="C17" s="281"/>
      <c r="D17" s="281"/>
      <c r="E17" s="281"/>
      <c r="F17" s="281"/>
      <c r="G17" s="281"/>
      <c r="H17" s="75"/>
      <c r="I17" s="75"/>
      <c r="J17" s="97">
        <f t="shared" si="0"/>
        <v>0</v>
      </c>
      <c r="K17" s="68" t="s">
        <v>301</v>
      </c>
    </row>
    <row r="18" spans="1:11" hidden="1" x14ac:dyDescent="0.2">
      <c r="A18" s="75"/>
      <c r="B18" s="281"/>
      <c r="C18" s="281"/>
      <c r="D18" s="281"/>
      <c r="E18" s="281"/>
      <c r="F18" s="281"/>
      <c r="G18" s="281"/>
      <c r="H18" s="75"/>
      <c r="I18" s="75"/>
      <c r="J18" s="97">
        <f t="shared" si="0"/>
        <v>0</v>
      </c>
    </row>
    <row r="19" spans="1:11" hidden="1" x14ac:dyDescent="0.2">
      <c r="A19" s="75"/>
      <c r="B19" s="281"/>
      <c r="C19" s="281"/>
      <c r="D19" s="281"/>
      <c r="E19" s="281"/>
      <c r="F19" s="281"/>
      <c r="G19" s="281"/>
      <c r="H19" s="75"/>
      <c r="I19" s="75"/>
      <c r="J19" s="97">
        <f t="shared" si="0"/>
        <v>0</v>
      </c>
    </row>
    <row r="20" spans="1:11" hidden="1" x14ac:dyDescent="0.2">
      <c r="A20" s="75"/>
      <c r="B20" s="281"/>
      <c r="C20" s="281"/>
      <c r="D20" s="281"/>
      <c r="E20" s="281"/>
      <c r="F20" s="281"/>
      <c r="G20" s="281"/>
      <c r="H20" s="75"/>
      <c r="I20" s="75"/>
      <c r="J20" s="97">
        <f t="shared" si="0"/>
        <v>0</v>
      </c>
    </row>
    <row r="21" spans="1:11" hidden="1" x14ac:dyDescent="0.2">
      <c r="A21" s="430" t="s">
        <v>288</v>
      </c>
      <c r="B21" s="431"/>
      <c r="C21" s="431"/>
      <c r="D21" s="432"/>
      <c r="E21" s="281" t="s">
        <v>35</v>
      </c>
      <c r="F21" s="281"/>
      <c r="G21" s="281"/>
      <c r="H21" s="77" t="s">
        <v>35</v>
      </c>
      <c r="I21" s="77" t="s">
        <v>35</v>
      </c>
      <c r="J21" s="75"/>
    </row>
    <row r="22" spans="1:11" hidden="1" x14ac:dyDescent="0.2"/>
    <row r="23" spans="1:11" hidden="1" x14ac:dyDescent="0.2">
      <c r="B23" s="68" t="s">
        <v>302</v>
      </c>
    </row>
    <row r="24" spans="1:11" hidden="1" x14ac:dyDescent="0.2"/>
    <row r="25" spans="1:11" hidden="1" x14ac:dyDescent="0.2">
      <c r="C25" s="68" t="s">
        <v>303</v>
      </c>
    </row>
    <row r="26" spans="1:11" hidden="1" x14ac:dyDescent="0.2"/>
    <row r="27" spans="1:11" ht="36" hidden="1" x14ac:dyDescent="0.2">
      <c r="A27" s="96" t="s">
        <v>265</v>
      </c>
      <c r="B27" s="281" t="s">
        <v>296</v>
      </c>
      <c r="C27" s="281"/>
      <c r="D27" s="281"/>
      <c r="E27" s="281" t="s">
        <v>304</v>
      </c>
      <c r="F27" s="281"/>
      <c r="G27" s="281"/>
      <c r="H27" s="73" t="s">
        <v>305</v>
      </c>
      <c r="I27" s="73" t="s">
        <v>306</v>
      </c>
      <c r="J27" s="73" t="s">
        <v>300</v>
      </c>
    </row>
    <row r="28" spans="1:11" hidden="1" x14ac:dyDescent="0.2">
      <c r="A28" s="77">
        <v>1</v>
      </c>
      <c r="B28" s="281">
        <v>2</v>
      </c>
      <c r="C28" s="281"/>
      <c r="D28" s="281"/>
      <c r="E28" s="281">
        <v>3</v>
      </c>
      <c r="F28" s="281"/>
      <c r="G28" s="281"/>
      <c r="H28" s="77">
        <v>4</v>
      </c>
      <c r="I28" s="77">
        <v>5</v>
      </c>
      <c r="J28" s="77">
        <v>6</v>
      </c>
    </row>
    <row r="29" spans="1:11" hidden="1" x14ac:dyDescent="0.2">
      <c r="A29" s="75"/>
      <c r="B29" s="281"/>
      <c r="C29" s="281"/>
      <c r="D29" s="281"/>
      <c r="E29" s="281"/>
      <c r="F29" s="281"/>
      <c r="G29" s="281"/>
      <c r="H29" s="75"/>
      <c r="I29" s="75"/>
      <c r="J29" s="97">
        <f t="shared" ref="J29:J36" si="1">E29*H29*I29</f>
        <v>0</v>
      </c>
    </row>
    <row r="30" spans="1:11" hidden="1" x14ac:dyDescent="0.2">
      <c r="A30" s="75"/>
      <c r="B30" s="281"/>
      <c r="C30" s="281"/>
      <c r="D30" s="281"/>
      <c r="E30" s="281"/>
      <c r="F30" s="281"/>
      <c r="G30" s="281"/>
      <c r="H30" s="75"/>
      <c r="I30" s="75"/>
      <c r="J30" s="97">
        <f t="shared" si="1"/>
        <v>0</v>
      </c>
    </row>
    <row r="31" spans="1:11" hidden="1" x14ac:dyDescent="0.2">
      <c r="A31" s="75"/>
      <c r="B31" s="281"/>
      <c r="C31" s="281"/>
      <c r="D31" s="281"/>
      <c r="E31" s="281"/>
      <c r="F31" s="281"/>
      <c r="G31" s="281"/>
      <c r="H31" s="75"/>
      <c r="I31" s="75"/>
      <c r="J31" s="97">
        <f t="shared" si="1"/>
        <v>0</v>
      </c>
    </row>
    <row r="32" spans="1:11" hidden="1" x14ac:dyDescent="0.2">
      <c r="A32" s="75"/>
      <c r="B32" s="281"/>
      <c r="C32" s="281"/>
      <c r="D32" s="281"/>
      <c r="E32" s="281"/>
      <c r="F32" s="281"/>
      <c r="G32" s="281"/>
      <c r="H32" s="75"/>
      <c r="I32" s="75"/>
      <c r="J32" s="97">
        <f t="shared" si="1"/>
        <v>0</v>
      </c>
    </row>
    <row r="33" spans="1:12" hidden="1" x14ac:dyDescent="0.2">
      <c r="A33" s="75"/>
      <c r="B33" s="281"/>
      <c r="C33" s="281"/>
      <c r="D33" s="281"/>
      <c r="E33" s="281"/>
      <c r="F33" s="281"/>
      <c r="G33" s="281"/>
      <c r="H33" s="75"/>
      <c r="I33" s="75"/>
      <c r="J33" s="97">
        <f t="shared" si="1"/>
        <v>0</v>
      </c>
    </row>
    <row r="34" spans="1:12" hidden="1" x14ac:dyDescent="0.2">
      <c r="A34" s="75"/>
      <c r="B34" s="281"/>
      <c r="C34" s="281"/>
      <c r="D34" s="281"/>
      <c r="E34" s="281"/>
      <c r="F34" s="281"/>
      <c r="G34" s="281"/>
      <c r="H34" s="75"/>
      <c r="I34" s="75"/>
      <c r="J34" s="97">
        <f t="shared" si="1"/>
        <v>0</v>
      </c>
    </row>
    <row r="35" spans="1:12" hidden="1" x14ac:dyDescent="0.2">
      <c r="A35" s="75"/>
      <c r="B35" s="281"/>
      <c r="C35" s="281"/>
      <c r="D35" s="281"/>
      <c r="E35" s="281"/>
      <c r="F35" s="281"/>
      <c r="G35" s="281"/>
      <c r="H35" s="75"/>
      <c r="I35" s="75"/>
      <c r="J35" s="97">
        <f t="shared" si="1"/>
        <v>0</v>
      </c>
    </row>
    <row r="36" spans="1:12" hidden="1" x14ac:dyDescent="0.2">
      <c r="A36" s="75"/>
      <c r="B36" s="281"/>
      <c r="C36" s="281"/>
      <c r="D36" s="281"/>
      <c r="E36" s="281"/>
      <c r="F36" s="281"/>
      <c r="G36" s="281"/>
      <c r="H36" s="75"/>
      <c r="I36" s="75"/>
      <c r="J36" s="97">
        <f t="shared" si="1"/>
        <v>0</v>
      </c>
    </row>
    <row r="37" spans="1:12" hidden="1" x14ac:dyDescent="0.2">
      <c r="A37" s="430" t="s">
        <v>288</v>
      </c>
      <c r="B37" s="431"/>
      <c r="C37" s="431"/>
      <c r="D37" s="432"/>
      <c r="E37" s="281" t="s">
        <v>35</v>
      </c>
      <c r="F37" s="281"/>
      <c r="G37" s="281"/>
      <c r="H37" s="77" t="s">
        <v>35</v>
      </c>
      <c r="I37" s="77" t="s">
        <v>35</v>
      </c>
      <c r="J37" s="75"/>
    </row>
    <row r="38" spans="1:12" hidden="1" x14ac:dyDescent="0.2"/>
    <row r="39" spans="1:12" hidden="1" x14ac:dyDescent="0.2">
      <c r="B39" s="68" t="s">
        <v>302</v>
      </c>
    </row>
    <row r="40" spans="1:12" x14ac:dyDescent="0.2">
      <c r="K40" s="68" t="s">
        <v>397</v>
      </c>
    </row>
    <row r="41" spans="1:12" ht="53.25" customHeight="1" x14ac:dyDescent="0.2">
      <c r="B41" s="214">
        <v>1</v>
      </c>
      <c r="C41" s="517" t="s">
        <v>393</v>
      </c>
      <c r="D41" s="518"/>
      <c r="E41" s="518"/>
      <c r="F41" s="518"/>
      <c r="G41" s="518"/>
      <c r="H41" s="518"/>
      <c r="I41" s="518"/>
      <c r="K41" s="212">
        <f>I44+I80</f>
        <v>4142500</v>
      </c>
    </row>
    <row r="42" spans="1:12" ht="15.75" x14ac:dyDescent="0.25">
      <c r="C42" s="98"/>
      <c r="I42" s="71" t="s">
        <v>394</v>
      </c>
      <c r="K42" s="217">
        <f>K41-H119</f>
        <v>0</v>
      </c>
    </row>
    <row r="43" spans="1:12" x14ac:dyDescent="0.2">
      <c r="A43" s="73" t="s">
        <v>265</v>
      </c>
      <c r="B43" s="281" t="s">
        <v>307</v>
      </c>
      <c r="C43" s="281"/>
      <c r="D43" s="281"/>
      <c r="E43" s="281"/>
      <c r="F43" s="281"/>
      <c r="G43" s="281"/>
      <c r="H43" s="281"/>
      <c r="I43" s="99" t="s">
        <v>308</v>
      </c>
      <c r="J43" s="100"/>
    </row>
    <row r="44" spans="1:12" ht="33.75" customHeight="1" x14ac:dyDescent="0.3">
      <c r="A44" s="73"/>
      <c r="B44" s="282" t="s">
        <v>403</v>
      </c>
      <c r="C44" s="283"/>
      <c r="D44" s="283"/>
      <c r="E44" s="283"/>
      <c r="F44" s="283"/>
      <c r="G44" s="283"/>
      <c r="H44" s="284"/>
      <c r="I44" s="101">
        <v>672000</v>
      </c>
      <c r="J44" s="102"/>
      <c r="K44" s="103"/>
      <c r="L44" s="104"/>
    </row>
    <row r="45" spans="1:12" ht="15.75" x14ac:dyDescent="0.25">
      <c r="A45" s="75"/>
      <c r="B45" s="285" t="s">
        <v>268</v>
      </c>
      <c r="C45" s="286"/>
      <c r="D45" s="286"/>
      <c r="E45" s="286"/>
      <c r="F45" s="286"/>
      <c r="G45" s="286"/>
      <c r="H45" s="286"/>
      <c r="I45" s="105">
        <f>I44/1.302</f>
        <v>516129.03225806449</v>
      </c>
      <c r="J45" s="106"/>
    </row>
    <row r="46" spans="1:12" x14ac:dyDescent="0.2">
      <c r="A46" s="77">
        <v>1</v>
      </c>
      <c r="B46" s="287" t="s">
        <v>269</v>
      </c>
      <c r="C46" s="287"/>
      <c r="D46" s="287"/>
      <c r="E46" s="287"/>
      <c r="F46" s="287"/>
      <c r="G46" s="287"/>
      <c r="H46" s="287"/>
      <c r="I46" s="107"/>
      <c r="J46" s="108"/>
    </row>
    <row r="47" spans="1:12" ht="25.9" customHeight="1" x14ac:dyDescent="0.25">
      <c r="A47" s="77" t="s">
        <v>270</v>
      </c>
      <c r="B47" s="280" t="s">
        <v>271</v>
      </c>
      <c r="C47" s="280"/>
      <c r="D47" s="280"/>
      <c r="E47" s="280"/>
      <c r="F47" s="280"/>
      <c r="G47" s="280"/>
      <c r="H47" s="280"/>
      <c r="I47" s="105">
        <f>I45*22%</f>
        <v>113548.38709677418</v>
      </c>
      <c r="J47" s="109"/>
      <c r="K47" s="79"/>
    </row>
    <row r="48" spans="1:12" ht="15.75" x14ac:dyDescent="0.25">
      <c r="A48" s="77" t="s">
        <v>272</v>
      </c>
      <c r="B48" s="287" t="s">
        <v>273</v>
      </c>
      <c r="C48" s="287"/>
      <c r="D48" s="287"/>
      <c r="E48" s="287"/>
      <c r="F48" s="287"/>
      <c r="G48" s="287"/>
      <c r="H48" s="287"/>
      <c r="I48" s="110"/>
      <c r="J48" s="111"/>
      <c r="K48" s="81"/>
    </row>
    <row r="49" spans="1:24" ht="24" customHeight="1" x14ac:dyDescent="0.25">
      <c r="A49" s="77" t="s">
        <v>274</v>
      </c>
      <c r="B49" s="280" t="s">
        <v>275</v>
      </c>
      <c r="C49" s="280"/>
      <c r="D49" s="280"/>
      <c r="E49" s="280"/>
      <c r="F49" s="280"/>
      <c r="G49" s="280"/>
      <c r="H49" s="280"/>
      <c r="I49" s="110"/>
      <c r="J49" s="111"/>
      <c r="K49" s="81"/>
    </row>
    <row r="50" spans="1:24" ht="15.75" x14ac:dyDescent="0.25">
      <c r="A50" s="77">
        <v>2</v>
      </c>
      <c r="B50" s="287" t="s">
        <v>276</v>
      </c>
      <c r="C50" s="287"/>
      <c r="D50" s="287"/>
      <c r="E50" s="287"/>
      <c r="F50" s="287"/>
      <c r="G50" s="287"/>
      <c r="H50" s="287"/>
      <c r="I50" s="110"/>
      <c r="J50" s="111"/>
      <c r="K50" s="81"/>
    </row>
    <row r="51" spans="1:24" ht="34.9" customHeight="1" x14ac:dyDescent="0.25">
      <c r="A51" s="77" t="s">
        <v>277</v>
      </c>
      <c r="B51" s="280" t="s">
        <v>278</v>
      </c>
      <c r="C51" s="280"/>
      <c r="D51" s="280"/>
      <c r="E51" s="280"/>
      <c r="F51" s="280"/>
      <c r="G51" s="280"/>
      <c r="H51" s="280"/>
      <c r="I51" s="110">
        <f>I45*2.9%</f>
        <v>14967.741935483869</v>
      </c>
      <c r="J51" s="111"/>
      <c r="K51" s="79"/>
    </row>
    <row r="52" spans="1:24" ht="15.75" x14ac:dyDescent="0.25">
      <c r="A52" s="77" t="s">
        <v>279</v>
      </c>
      <c r="B52" s="287" t="s">
        <v>280</v>
      </c>
      <c r="C52" s="287"/>
      <c r="D52" s="287"/>
      <c r="E52" s="287"/>
      <c r="F52" s="287"/>
      <c r="G52" s="287"/>
      <c r="H52" s="287"/>
      <c r="I52" s="110"/>
      <c r="J52" s="111"/>
      <c r="K52" s="81"/>
    </row>
    <row r="53" spans="1:24" ht="27" customHeight="1" x14ac:dyDescent="0.25">
      <c r="A53" s="82" t="s">
        <v>281</v>
      </c>
      <c r="B53" s="280" t="s">
        <v>282</v>
      </c>
      <c r="C53" s="280"/>
      <c r="D53" s="280"/>
      <c r="E53" s="280"/>
      <c r="F53" s="280"/>
      <c r="G53" s="280"/>
      <c r="H53" s="280"/>
      <c r="I53" s="110">
        <f>I45*0.2%</f>
        <v>1032.258064516129</v>
      </c>
      <c r="J53" s="111"/>
      <c r="K53" s="79"/>
    </row>
    <row r="54" spans="1:24" ht="22.9" customHeight="1" x14ac:dyDescent="0.25">
      <c r="A54" s="77" t="s">
        <v>283</v>
      </c>
      <c r="B54" s="280" t="s">
        <v>284</v>
      </c>
      <c r="C54" s="280"/>
      <c r="D54" s="280"/>
      <c r="E54" s="280"/>
      <c r="F54" s="280"/>
      <c r="G54" s="280"/>
      <c r="H54" s="280"/>
      <c r="I54" s="110"/>
      <c r="J54" s="111"/>
      <c r="K54" s="81"/>
    </row>
    <row r="55" spans="1:24" ht="25.15" customHeight="1" x14ac:dyDescent="0.25">
      <c r="A55" s="77" t="s">
        <v>285</v>
      </c>
      <c r="B55" s="280" t="s">
        <v>286</v>
      </c>
      <c r="C55" s="280"/>
      <c r="D55" s="280"/>
      <c r="E55" s="280"/>
      <c r="F55" s="280"/>
      <c r="G55" s="280"/>
      <c r="H55" s="280"/>
      <c r="I55" s="110"/>
      <c r="J55" s="111"/>
      <c r="K55" s="81"/>
    </row>
    <row r="56" spans="1:24" ht="24.6" customHeight="1" x14ac:dyDescent="0.25">
      <c r="A56" s="77">
        <v>3</v>
      </c>
      <c r="B56" s="280" t="s">
        <v>287</v>
      </c>
      <c r="C56" s="280"/>
      <c r="D56" s="280"/>
      <c r="E56" s="280"/>
      <c r="F56" s="280"/>
      <c r="G56" s="280"/>
      <c r="H56" s="280"/>
      <c r="I56" s="110">
        <f>I45*5.1%</f>
        <v>26322.580645161288</v>
      </c>
      <c r="J56" s="111"/>
      <c r="K56" s="79"/>
    </row>
    <row r="57" spans="1:24" ht="15.75" x14ac:dyDescent="0.25">
      <c r="A57" s="77"/>
      <c r="B57" s="288" t="s">
        <v>288</v>
      </c>
      <c r="C57" s="288"/>
      <c r="D57" s="288"/>
      <c r="E57" s="288"/>
      <c r="F57" s="288"/>
      <c r="G57" s="288"/>
      <c r="H57" s="288"/>
      <c r="I57" s="112">
        <f>SUM(I47:I56)</f>
        <v>155870.96774193546</v>
      </c>
      <c r="J57" s="111"/>
      <c r="K57" s="84"/>
      <c r="O57" s="113"/>
      <c r="P57" s="433"/>
      <c r="Q57" s="433"/>
      <c r="R57" s="433"/>
      <c r="S57" s="433"/>
      <c r="T57" s="433"/>
      <c r="U57" s="113"/>
      <c r="V57" s="433"/>
      <c r="W57" s="433"/>
      <c r="X57" s="433"/>
    </row>
    <row r="58" spans="1:24" ht="12.75" customHeight="1" x14ac:dyDescent="0.2">
      <c r="B58" s="289"/>
      <c r="C58" s="289"/>
      <c r="D58" s="289"/>
      <c r="E58" s="289"/>
      <c r="F58" s="289"/>
      <c r="G58" s="289"/>
      <c r="H58" s="289"/>
      <c r="K58" s="84"/>
      <c r="O58" s="114"/>
      <c r="P58" s="434"/>
      <c r="Q58" s="434"/>
      <c r="R58" s="434"/>
      <c r="S58" s="434"/>
      <c r="T58" s="434"/>
      <c r="U58" s="115"/>
      <c r="V58" s="435"/>
      <c r="W58" s="435"/>
      <c r="X58" s="435"/>
    </row>
    <row r="59" spans="1:24" s="71" customFormat="1" hidden="1" x14ac:dyDescent="0.2">
      <c r="B59" s="71" t="s">
        <v>289</v>
      </c>
      <c r="E59" s="72"/>
      <c r="K59" s="86"/>
      <c r="O59" s="116"/>
      <c r="P59" s="442"/>
      <c r="Q59" s="442"/>
      <c r="R59" s="442"/>
      <c r="S59" s="443"/>
      <c r="T59" s="443"/>
      <c r="U59" s="117"/>
      <c r="V59" s="444"/>
      <c r="W59" s="444"/>
      <c r="X59" s="444"/>
    </row>
    <row r="60" spans="1:24" hidden="1" x14ac:dyDescent="0.2">
      <c r="K60" s="84"/>
      <c r="O60" s="118"/>
      <c r="P60" s="439"/>
      <c r="Q60" s="439"/>
      <c r="R60" s="439"/>
      <c r="S60" s="440"/>
      <c r="T60" s="440"/>
      <c r="U60" s="119"/>
      <c r="V60" s="441"/>
      <c r="W60" s="441"/>
      <c r="X60" s="441"/>
    </row>
    <row r="61" spans="1:24" hidden="1" x14ac:dyDescent="0.2">
      <c r="A61" s="68" t="s">
        <v>309</v>
      </c>
      <c r="K61" s="84"/>
      <c r="O61" s="118"/>
      <c r="P61" s="436"/>
      <c r="Q61" s="436"/>
      <c r="R61" s="436"/>
      <c r="S61" s="437"/>
      <c r="T61" s="437"/>
      <c r="U61" s="120"/>
      <c r="V61" s="438"/>
      <c r="W61" s="438"/>
      <c r="X61" s="438"/>
    </row>
    <row r="62" spans="1:24" hidden="1" x14ac:dyDescent="0.2">
      <c r="A62" s="68" t="s">
        <v>310</v>
      </c>
      <c r="K62" s="84"/>
      <c r="O62" s="118"/>
      <c r="P62" s="439"/>
      <c r="Q62" s="439"/>
      <c r="R62" s="439"/>
      <c r="S62" s="440"/>
      <c r="T62" s="440"/>
      <c r="U62" s="119"/>
      <c r="V62" s="441"/>
      <c r="W62" s="441"/>
      <c r="X62" s="441"/>
    </row>
    <row r="63" spans="1:24" hidden="1" x14ac:dyDescent="0.2">
      <c r="K63" s="84"/>
      <c r="O63" s="118"/>
      <c r="P63" s="439"/>
      <c r="Q63" s="439"/>
      <c r="R63" s="439"/>
      <c r="S63" s="445"/>
      <c r="T63" s="445"/>
      <c r="U63" s="119"/>
      <c r="V63" s="441"/>
      <c r="W63" s="441"/>
      <c r="X63" s="441"/>
    </row>
    <row r="64" spans="1:24" ht="37.9" hidden="1" customHeight="1" x14ac:dyDescent="0.2">
      <c r="A64" s="88" t="s">
        <v>265</v>
      </c>
      <c r="B64" s="281" t="s">
        <v>20</v>
      </c>
      <c r="C64" s="281"/>
      <c r="D64" s="281"/>
      <c r="E64" s="281" t="s">
        <v>290</v>
      </c>
      <c r="F64" s="281"/>
      <c r="G64" s="290" t="s">
        <v>291</v>
      </c>
      <c r="H64" s="290"/>
      <c r="I64" s="290" t="s">
        <v>311</v>
      </c>
      <c r="J64" s="290"/>
      <c r="K64" s="84"/>
      <c r="O64" s="121"/>
      <c r="P64" s="436"/>
      <c r="Q64" s="436"/>
      <c r="R64" s="436"/>
      <c r="S64" s="437"/>
      <c r="T64" s="437"/>
      <c r="U64" s="120"/>
      <c r="V64" s="438"/>
      <c r="W64" s="438"/>
      <c r="X64" s="438"/>
    </row>
    <row r="65" spans="1:24" hidden="1" x14ac:dyDescent="0.2">
      <c r="A65" s="75">
        <v>1</v>
      </c>
      <c r="B65" s="281">
        <v>2</v>
      </c>
      <c r="C65" s="281"/>
      <c r="D65" s="281"/>
      <c r="E65" s="281">
        <v>3</v>
      </c>
      <c r="F65" s="281"/>
      <c r="G65" s="290">
        <v>4</v>
      </c>
      <c r="H65" s="290"/>
      <c r="I65" s="290">
        <v>5</v>
      </c>
      <c r="J65" s="290"/>
      <c r="K65" s="84"/>
      <c r="O65" s="122"/>
      <c r="P65" s="122"/>
      <c r="Q65" s="122"/>
      <c r="R65" s="122"/>
      <c r="S65" s="123"/>
      <c r="T65" s="122"/>
      <c r="U65" s="122"/>
      <c r="V65" s="446"/>
      <c r="W65" s="446"/>
      <c r="X65" s="446"/>
    </row>
    <row r="66" spans="1:24" hidden="1" x14ac:dyDescent="0.2">
      <c r="A66" s="75"/>
      <c r="B66" s="291"/>
      <c r="C66" s="291"/>
      <c r="D66" s="291"/>
      <c r="E66" s="281"/>
      <c r="F66" s="281"/>
      <c r="G66" s="290"/>
      <c r="H66" s="290"/>
      <c r="I66" s="447">
        <f t="shared" ref="I66:I71" si="2">E66*G66</f>
        <v>0</v>
      </c>
      <c r="J66" s="447"/>
      <c r="K66" s="84"/>
    </row>
    <row r="67" spans="1:24" hidden="1" x14ac:dyDescent="0.2">
      <c r="A67" s="75"/>
      <c r="B67" s="291"/>
      <c r="C67" s="291"/>
      <c r="D67" s="291"/>
      <c r="E67" s="281"/>
      <c r="F67" s="281"/>
      <c r="G67" s="290"/>
      <c r="H67" s="290"/>
      <c r="I67" s="447">
        <f t="shared" si="2"/>
        <v>0</v>
      </c>
      <c r="J67" s="447"/>
      <c r="K67" s="84"/>
    </row>
    <row r="68" spans="1:24" hidden="1" x14ac:dyDescent="0.2">
      <c r="A68" s="75"/>
      <c r="B68" s="291"/>
      <c r="C68" s="291"/>
      <c r="D68" s="291"/>
      <c r="E68" s="281"/>
      <c r="F68" s="281"/>
      <c r="G68" s="290"/>
      <c r="H68" s="290"/>
      <c r="I68" s="447">
        <f t="shared" si="2"/>
        <v>0</v>
      </c>
      <c r="J68" s="447"/>
      <c r="K68" s="84"/>
    </row>
    <row r="69" spans="1:24" hidden="1" x14ac:dyDescent="0.2">
      <c r="A69" s="75"/>
      <c r="B69" s="291"/>
      <c r="C69" s="291"/>
      <c r="D69" s="291"/>
      <c r="E69" s="281"/>
      <c r="F69" s="281"/>
      <c r="G69" s="290"/>
      <c r="H69" s="290"/>
      <c r="I69" s="447">
        <f t="shared" si="2"/>
        <v>0</v>
      </c>
      <c r="J69" s="447"/>
      <c r="K69" s="84"/>
    </row>
    <row r="70" spans="1:24" hidden="1" x14ac:dyDescent="0.2">
      <c r="A70" s="75"/>
      <c r="B70" s="291"/>
      <c r="C70" s="291"/>
      <c r="D70" s="291"/>
      <c r="E70" s="281"/>
      <c r="F70" s="281"/>
      <c r="G70" s="290"/>
      <c r="H70" s="290"/>
      <c r="I70" s="447">
        <f t="shared" si="2"/>
        <v>0</v>
      </c>
      <c r="J70" s="447"/>
      <c r="K70" s="84"/>
    </row>
    <row r="71" spans="1:24" hidden="1" x14ac:dyDescent="0.2">
      <c r="A71" s="75"/>
      <c r="B71" s="291"/>
      <c r="C71" s="291"/>
      <c r="D71" s="291"/>
      <c r="E71" s="281"/>
      <c r="F71" s="281"/>
      <c r="G71" s="290"/>
      <c r="H71" s="290"/>
      <c r="I71" s="447">
        <f t="shared" si="2"/>
        <v>0</v>
      </c>
      <c r="J71" s="447"/>
      <c r="K71" s="84"/>
    </row>
    <row r="72" spans="1:24" hidden="1" x14ac:dyDescent="0.2">
      <c r="A72" s="75"/>
      <c r="B72" s="281" t="s">
        <v>288</v>
      </c>
      <c r="C72" s="281"/>
      <c r="D72" s="281"/>
      <c r="E72" s="281" t="s">
        <v>35</v>
      </c>
      <c r="F72" s="281"/>
      <c r="G72" s="290" t="s">
        <v>35</v>
      </c>
      <c r="H72" s="290"/>
      <c r="I72" s="447">
        <f>SUM(I66:J71)</f>
        <v>0</v>
      </c>
      <c r="J72" s="290"/>
      <c r="K72" s="84"/>
    </row>
    <row r="73" spans="1:24" hidden="1" x14ac:dyDescent="0.2">
      <c r="K73" s="84"/>
    </row>
    <row r="74" spans="1:24" x14ac:dyDescent="0.2">
      <c r="J74" s="104"/>
      <c r="K74" s="84"/>
    </row>
    <row r="76" spans="1:24" ht="70.5" customHeight="1" x14ac:dyDescent="0.2">
      <c r="B76" s="214">
        <v>2</v>
      </c>
      <c r="C76" s="517" t="s">
        <v>395</v>
      </c>
      <c r="D76" s="518" t="s">
        <v>395</v>
      </c>
      <c r="E76" s="518" t="s">
        <v>395</v>
      </c>
      <c r="F76" s="518" t="s">
        <v>395</v>
      </c>
      <c r="G76" s="518" t="s">
        <v>395</v>
      </c>
      <c r="H76" s="518" t="s">
        <v>395</v>
      </c>
      <c r="I76" s="518" t="s">
        <v>395</v>
      </c>
    </row>
    <row r="78" spans="1:24" ht="15.75" x14ac:dyDescent="0.25">
      <c r="C78" s="98"/>
      <c r="I78" s="71" t="s">
        <v>392</v>
      </c>
    </row>
    <row r="79" spans="1:24" x14ac:dyDescent="0.2">
      <c r="A79" s="73" t="s">
        <v>265</v>
      </c>
      <c r="B79" s="281" t="s">
        <v>307</v>
      </c>
      <c r="C79" s="281"/>
      <c r="D79" s="281"/>
      <c r="E79" s="281"/>
      <c r="F79" s="281"/>
      <c r="G79" s="281"/>
      <c r="H79" s="281"/>
      <c r="I79" s="99" t="s">
        <v>308</v>
      </c>
    </row>
    <row r="80" spans="1:24" ht="15.75" x14ac:dyDescent="0.2">
      <c r="A80" s="73"/>
      <c r="B80" s="282" t="s">
        <v>403</v>
      </c>
      <c r="C80" s="283"/>
      <c r="D80" s="283"/>
      <c r="E80" s="283"/>
      <c r="F80" s="283"/>
      <c r="G80" s="283"/>
      <c r="H80" s="284"/>
      <c r="I80" s="101">
        <v>3470500</v>
      </c>
    </row>
    <row r="81" spans="1:9" ht="15.75" x14ac:dyDescent="0.25">
      <c r="A81" s="75"/>
      <c r="B81" s="285" t="s">
        <v>268</v>
      </c>
      <c r="C81" s="286"/>
      <c r="D81" s="286"/>
      <c r="E81" s="286"/>
      <c r="F81" s="286"/>
      <c r="G81" s="286"/>
      <c r="H81" s="286"/>
      <c r="I81" s="105">
        <f>I80/1.302</f>
        <v>2665514.5929339477</v>
      </c>
    </row>
    <row r="82" spans="1:9" x14ac:dyDescent="0.2">
      <c r="A82" s="77">
        <v>1</v>
      </c>
      <c r="B82" s="287" t="s">
        <v>269</v>
      </c>
      <c r="C82" s="287"/>
      <c r="D82" s="287"/>
      <c r="E82" s="287"/>
      <c r="F82" s="287"/>
      <c r="G82" s="287"/>
      <c r="H82" s="287"/>
      <c r="I82" s="107"/>
    </row>
    <row r="83" spans="1:9" ht="15.75" x14ac:dyDescent="0.25">
      <c r="A83" s="77" t="s">
        <v>270</v>
      </c>
      <c r="B83" s="280" t="s">
        <v>271</v>
      </c>
      <c r="C83" s="280"/>
      <c r="D83" s="280"/>
      <c r="E83" s="280"/>
      <c r="F83" s="280"/>
      <c r="G83" s="280"/>
      <c r="H83" s="280"/>
      <c r="I83" s="105">
        <f>I81*22%</f>
        <v>586413.21044546855</v>
      </c>
    </row>
    <row r="84" spans="1:9" ht="15.75" x14ac:dyDescent="0.25">
      <c r="A84" s="77" t="s">
        <v>272</v>
      </c>
      <c r="B84" s="287" t="s">
        <v>273</v>
      </c>
      <c r="C84" s="287"/>
      <c r="D84" s="287"/>
      <c r="E84" s="287"/>
      <c r="F84" s="287"/>
      <c r="G84" s="287"/>
      <c r="H84" s="287"/>
      <c r="I84" s="110"/>
    </row>
    <row r="85" spans="1:9" ht="15.75" x14ac:dyDescent="0.25">
      <c r="A85" s="77" t="s">
        <v>274</v>
      </c>
      <c r="B85" s="280" t="s">
        <v>275</v>
      </c>
      <c r="C85" s="280"/>
      <c r="D85" s="280"/>
      <c r="E85" s="280"/>
      <c r="F85" s="280"/>
      <c r="G85" s="280"/>
      <c r="H85" s="280"/>
      <c r="I85" s="110"/>
    </row>
    <row r="86" spans="1:9" ht="15.75" x14ac:dyDescent="0.25">
      <c r="A86" s="77">
        <v>2</v>
      </c>
      <c r="B86" s="287" t="s">
        <v>276</v>
      </c>
      <c r="C86" s="287"/>
      <c r="D86" s="287"/>
      <c r="E86" s="287"/>
      <c r="F86" s="287"/>
      <c r="G86" s="287"/>
      <c r="H86" s="287"/>
      <c r="I86" s="110"/>
    </row>
    <row r="87" spans="1:9" ht="15.75" x14ac:dyDescent="0.25">
      <c r="A87" s="77" t="s">
        <v>277</v>
      </c>
      <c r="B87" s="280" t="s">
        <v>278</v>
      </c>
      <c r="C87" s="280"/>
      <c r="D87" s="280"/>
      <c r="E87" s="280"/>
      <c r="F87" s="280"/>
      <c r="G87" s="280"/>
      <c r="H87" s="280"/>
      <c r="I87" s="110">
        <f>I81*2.9%</f>
        <v>77299.923195084484</v>
      </c>
    </row>
    <row r="88" spans="1:9" ht="15.75" x14ac:dyDescent="0.25">
      <c r="A88" s="77" t="s">
        <v>279</v>
      </c>
      <c r="B88" s="287" t="s">
        <v>280</v>
      </c>
      <c r="C88" s="287"/>
      <c r="D88" s="287"/>
      <c r="E88" s="287"/>
      <c r="F88" s="287"/>
      <c r="G88" s="287"/>
      <c r="H88" s="287"/>
      <c r="I88" s="110"/>
    </row>
    <row r="89" spans="1:9" ht="15.75" x14ac:dyDescent="0.25">
      <c r="A89" s="82" t="s">
        <v>281</v>
      </c>
      <c r="B89" s="280" t="s">
        <v>282</v>
      </c>
      <c r="C89" s="280"/>
      <c r="D89" s="280"/>
      <c r="E89" s="280"/>
      <c r="F89" s="280"/>
      <c r="G89" s="280"/>
      <c r="H89" s="280"/>
      <c r="I89" s="110">
        <f>I81*0.2%</f>
        <v>5331.0291858678956</v>
      </c>
    </row>
    <row r="90" spans="1:9" ht="15.75" x14ac:dyDescent="0.25">
      <c r="A90" s="77" t="s">
        <v>283</v>
      </c>
      <c r="B90" s="280" t="s">
        <v>284</v>
      </c>
      <c r="C90" s="280"/>
      <c r="D90" s="280"/>
      <c r="E90" s="280"/>
      <c r="F90" s="280"/>
      <c r="G90" s="280"/>
      <c r="H90" s="280"/>
      <c r="I90" s="110"/>
    </row>
    <row r="91" spans="1:9" ht="15.75" x14ac:dyDescent="0.25">
      <c r="A91" s="77" t="s">
        <v>285</v>
      </c>
      <c r="B91" s="280" t="s">
        <v>286</v>
      </c>
      <c r="C91" s="280"/>
      <c r="D91" s="280"/>
      <c r="E91" s="280"/>
      <c r="F91" s="280"/>
      <c r="G91" s="280"/>
      <c r="H91" s="280"/>
      <c r="I91" s="110"/>
    </row>
    <row r="92" spans="1:9" ht="15.75" x14ac:dyDescent="0.25">
      <c r="A92" s="77">
        <v>3</v>
      </c>
      <c r="B92" s="280" t="s">
        <v>287</v>
      </c>
      <c r="C92" s="280"/>
      <c r="D92" s="280"/>
      <c r="E92" s="280"/>
      <c r="F92" s="280"/>
      <c r="G92" s="280"/>
      <c r="H92" s="280"/>
      <c r="I92" s="110">
        <f>I81*5.1%</f>
        <v>135941.24423963131</v>
      </c>
    </row>
    <row r="93" spans="1:9" ht="15.75" x14ac:dyDescent="0.25">
      <c r="A93" s="77"/>
      <c r="B93" s="288" t="s">
        <v>288</v>
      </c>
      <c r="C93" s="288"/>
      <c r="D93" s="288"/>
      <c r="E93" s="288"/>
      <c r="F93" s="288"/>
      <c r="G93" s="288"/>
      <c r="H93" s="288"/>
      <c r="I93" s="112">
        <f>SUM(I83:I92)</f>
        <v>804985.4070660522</v>
      </c>
    </row>
    <row r="94" spans="1:9" x14ac:dyDescent="0.2">
      <c r="B94" s="289"/>
      <c r="C94" s="289"/>
      <c r="D94" s="289"/>
      <c r="E94" s="289"/>
      <c r="F94" s="289"/>
      <c r="G94" s="289"/>
      <c r="H94" s="289"/>
    </row>
    <row r="99" spans="1:10" ht="25.5" customHeight="1" x14ac:dyDescent="0.2">
      <c r="A99" s="75" t="s">
        <v>92</v>
      </c>
      <c r="B99" s="226"/>
      <c r="C99" s="226"/>
      <c r="D99" s="226" t="s">
        <v>425</v>
      </c>
      <c r="E99" s="224"/>
      <c r="F99" s="226"/>
      <c r="G99" s="227"/>
      <c r="H99" s="77" t="s">
        <v>390</v>
      </c>
      <c r="I99" s="77" t="s">
        <v>424</v>
      </c>
      <c r="J99" s="77" t="s">
        <v>432</v>
      </c>
    </row>
    <row r="100" spans="1:10" ht="23.25" customHeight="1" x14ac:dyDescent="0.25">
      <c r="A100" s="77">
        <v>1</v>
      </c>
      <c r="B100" s="519" t="s">
        <v>426</v>
      </c>
      <c r="C100" s="520"/>
      <c r="D100" s="520"/>
      <c r="E100" s="520"/>
      <c r="F100" s="520"/>
      <c r="G100" s="521"/>
      <c r="H100" s="228"/>
      <c r="I100" s="77" t="s">
        <v>420</v>
      </c>
      <c r="J100" s="77">
        <v>222</v>
      </c>
    </row>
    <row r="101" spans="1:10" ht="26.25" customHeight="1" x14ac:dyDescent="0.25">
      <c r="A101" s="77">
        <v>2</v>
      </c>
      <c r="B101" s="519" t="s">
        <v>427</v>
      </c>
      <c r="C101" s="520"/>
      <c r="D101" s="520"/>
      <c r="E101" s="520"/>
      <c r="F101" s="520"/>
      <c r="G101" s="521"/>
      <c r="H101" s="228"/>
      <c r="I101" s="77" t="s">
        <v>423</v>
      </c>
      <c r="J101" s="77">
        <v>226</v>
      </c>
    </row>
    <row r="102" spans="1:10" ht="15" x14ac:dyDescent="0.25">
      <c r="A102" s="77">
        <v>3</v>
      </c>
      <c r="B102" s="522" t="s">
        <v>429</v>
      </c>
      <c r="C102" s="523"/>
      <c r="D102" s="523"/>
      <c r="E102" s="523"/>
      <c r="F102" s="523"/>
      <c r="G102" s="524"/>
      <c r="H102" s="228"/>
      <c r="I102" s="77" t="s">
        <v>421</v>
      </c>
      <c r="J102" s="77">
        <v>226</v>
      </c>
    </row>
    <row r="103" spans="1:10" ht="27.75" customHeight="1" x14ac:dyDescent="0.25">
      <c r="A103" s="77">
        <v>4</v>
      </c>
      <c r="B103" s="519" t="s">
        <v>430</v>
      </c>
      <c r="C103" s="520"/>
      <c r="D103" s="520"/>
      <c r="E103" s="520"/>
      <c r="F103" s="520"/>
      <c r="G103" s="521"/>
      <c r="H103" s="228"/>
      <c r="I103" s="77" t="s">
        <v>422</v>
      </c>
      <c r="J103" s="77">
        <v>226</v>
      </c>
    </row>
    <row r="104" spans="1:10" ht="15" x14ac:dyDescent="0.25">
      <c r="A104" s="77"/>
      <c r="B104" s="522"/>
      <c r="C104" s="523"/>
      <c r="D104" s="523"/>
      <c r="E104" s="523"/>
      <c r="F104" s="523"/>
      <c r="G104" s="524"/>
      <c r="H104" s="228"/>
      <c r="I104" s="77"/>
      <c r="J104" s="75"/>
    </row>
    <row r="105" spans="1:10" ht="15" x14ac:dyDescent="0.25">
      <c r="A105" s="77"/>
      <c r="B105" s="522"/>
      <c r="C105" s="523"/>
      <c r="D105" s="523"/>
      <c r="E105" s="523"/>
      <c r="F105" s="523"/>
      <c r="G105" s="524"/>
      <c r="H105" s="228"/>
      <c r="I105" s="77"/>
      <c r="J105" s="75"/>
    </row>
    <row r="106" spans="1:10" x14ac:dyDescent="0.2">
      <c r="A106" s="77"/>
      <c r="B106" s="226"/>
      <c r="C106" s="226"/>
      <c r="D106" s="226"/>
      <c r="E106" s="224"/>
      <c r="F106" s="226"/>
      <c r="G106" s="227"/>
      <c r="H106" s="228"/>
      <c r="I106" s="77"/>
      <c r="J106" s="75"/>
    </row>
    <row r="107" spans="1:10" x14ac:dyDescent="0.2">
      <c r="A107" s="75"/>
      <c r="B107" s="226"/>
      <c r="C107" s="226"/>
      <c r="D107" s="226"/>
      <c r="E107" s="224"/>
      <c r="F107" s="226"/>
      <c r="G107" s="227"/>
      <c r="H107" s="228"/>
      <c r="I107" s="77"/>
      <c r="J107" s="75"/>
    </row>
    <row r="108" spans="1:10" x14ac:dyDescent="0.2">
      <c r="A108" s="75"/>
      <c r="B108" s="226"/>
      <c r="C108" s="226"/>
      <c r="D108" s="226"/>
      <c r="E108" s="224"/>
      <c r="F108" s="226"/>
      <c r="G108" s="227"/>
      <c r="H108" s="228"/>
      <c r="I108" s="77"/>
      <c r="J108" s="75"/>
    </row>
    <row r="109" spans="1:10" x14ac:dyDescent="0.2">
      <c r="A109" s="75"/>
      <c r="B109" s="226"/>
      <c r="C109" s="226"/>
      <c r="D109" s="226"/>
      <c r="E109" s="224"/>
      <c r="F109" s="226"/>
      <c r="G109" s="227"/>
      <c r="H109" s="228"/>
      <c r="I109" s="77"/>
      <c r="J109" s="75"/>
    </row>
    <row r="110" spans="1:10" x14ac:dyDescent="0.2">
      <c r="A110" s="75"/>
      <c r="B110" s="226"/>
      <c r="C110" s="226"/>
      <c r="D110" s="226"/>
      <c r="E110" s="224"/>
      <c r="F110" s="226"/>
      <c r="G110" s="227"/>
      <c r="H110" s="228"/>
      <c r="I110" s="77"/>
      <c r="J110" s="75"/>
    </row>
    <row r="111" spans="1:10" x14ac:dyDescent="0.2">
      <c r="A111" s="75"/>
      <c r="B111" s="226"/>
      <c r="C111" s="226"/>
      <c r="D111" s="226"/>
      <c r="E111" s="224"/>
      <c r="F111" s="226"/>
      <c r="G111" s="227"/>
      <c r="H111" s="228"/>
      <c r="I111" s="77"/>
      <c r="J111" s="75"/>
    </row>
    <row r="112" spans="1:10" x14ac:dyDescent="0.2">
      <c r="A112" s="75"/>
      <c r="B112" s="226"/>
      <c r="C112" s="226"/>
      <c r="D112" s="226"/>
      <c r="E112" s="224"/>
      <c r="F112" s="226"/>
      <c r="G112" s="227"/>
      <c r="H112" s="228"/>
      <c r="I112" s="77"/>
      <c r="J112" s="75"/>
    </row>
    <row r="113" spans="1:10" x14ac:dyDescent="0.2">
      <c r="A113" s="75"/>
      <c r="B113" s="226"/>
      <c r="C113" s="226"/>
      <c r="D113" s="226"/>
      <c r="E113" s="224"/>
      <c r="F113" s="226"/>
      <c r="G113" s="227"/>
      <c r="H113" s="228"/>
      <c r="I113" s="77"/>
      <c r="J113" s="75"/>
    </row>
    <row r="114" spans="1:10" x14ac:dyDescent="0.2">
      <c r="A114" s="75"/>
      <c r="B114" s="226"/>
      <c r="C114" s="226"/>
      <c r="D114" s="226"/>
      <c r="E114" s="224"/>
      <c r="F114" s="226"/>
      <c r="G114" s="227"/>
      <c r="H114" s="228"/>
      <c r="I114" s="77"/>
      <c r="J114" s="75"/>
    </row>
    <row r="115" spans="1:10" x14ac:dyDescent="0.2">
      <c r="A115" s="75"/>
      <c r="B115" s="226"/>
      <c r="C115" s="226"/>
      <c r="D115" s="226"/>
      <c r="E115" s="224"/>
      <c r="F115" s="226"/>
      <c r="G115" s="227"/>
      <c r="H115" s="228"/>
      <c r="I115" s="77"/>
      <c r="J115" s="75"/>
    </row>
    <row r="116" spans="1:10" x14ac:dyDescent="0.2">
      <c r="A116" s="75"/>
      <c r="B116" s="226"/>
      <c r="C116" s="226"/>
      <c r="D116" s="226"/>
      <c r="E116" s="224"/>
      <c r="F116" s="226"/>
      <c r="G116" s="227"/>
      <c r="H116" s="228"/>
      <c r="I116" s="77"/>
      <c r="J116" s="75"/>
    </row>
    <row r="117" spans="1:10" x14ac:dyDescent="0.2">
      <c r="A117" s="75"/>
      <c r="B117" s="226"/>
      <c r="C117" s="226"/>
      <c r="D117" s="226"/>
      <c r="E117" s="224"/>
      <c r="F117" s="226"/>
      <c r="G117" s="227" t="s">
        <v>428</v>
      </c>
      <c r="H117" s="230">
        <f>SUM(H100:H116)</f>
        <v>0</v>
      </c>
      <c r="I117" s="77"/>
      <c r="J117" s="75"/>
    </row>
    <row r="119" spans="1:10" x14ac:dyDescent="0.2">
      <c r="D119" s="68" t="s">
        <v>431</v>
      </c>
      <c r="H119" s="229">
        <f>I44+I80+H117</f>
        <v>4142500</v>
      </c>
    </row>
  </sheetData>
  <mergeCells count="148">
    <mergeCell ref="B100:G100"/>
    <mergeCell ref="B101:G101"/>
    <mergeCell ref="B102:G102"/>
    <mergeCell ref="B103:G103"/>
    <mergeCell ref="B104:G104"/>
    <mergeCell ref="B105:G105"/>
    <mergeCell ref="B93:H93"/>
    <mergeCell ref="B94:H94"/>
    <mergeCell ref="B87:H87"/>
    <mergeCell ref="B88:H88"/>
    <mergeCell ref="B89:H89"/>
    <mergeCell ref="B90:H90"/>
    <mergeCell ref="B91:H91"/>
    <mergeCell ref="B92:H92"/>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C76:I76"/>
    <mergeCell ref="B79:H79"/>
    <mergeCell ref="B80:H80"/>
    <mergeCell ref="B81:H81"/>
    <mergeCell ref="B82:H82"/>
    <mergeCell ref="B83:H83"/>
    <mergeCell ref="B85:H85"/>
    <mergeCell ref="B86:H86"/>
    <mergeCell ref="B84:H84"/>
    <mergeCell ref="B67:D67"/>
    <mergeCell ref="E67:F67"/>
    <mergeCell ref="G67:H67"/>
    <mergeCell ref="I67:J67"/>
    <mergeCell ref="B68:D68"/>
    <mergeCell ref="E68:F68"/>
    <mergeCell ref="G68:H68"/>
    <mergeCell ref="I68:J68"/>
    <mergeCell ref="B65:D65"/>
    <mergeCell ref="E65:F65"/>
    <mergeCell ref="G65:H65"/>
    <mergeCell ref="I65:J65"/>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P61:R61"/>
    <mergeCell ref="S61:T61"/>
    <mergeCell ref="V61:X61"/>
    <mergeCell ref="P62:R62"/>
    <mergeCell ref="S62:T62"/>
    <mergeCell ref="V62:X62"/>
    <mergeCell ref="P59:R59"/>
    <mergeCell ref="S59:T59"/>
    <mergeCell ref="V59:X59"/>
    <mergeCell ref="P60:R60"/>
    <mergeCell ref="S60:T60"/>
    <mergeCell ref="V60:X60"/>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B45:H45"/>
    <mergeCell ref="B46:H46"/>
    <mergeCell ref="B47:H47"/>
    <mergeCell ref="B48:H48"/>
    <mergeCell ref="B49:H49"/>
    <mergeCell ref="B50:H50"/>
    <mergeCell ref="B36:D36"/>
    <mergeCell ref="E36:G36"/>
    <mergeCell ref="A37:D37"/>
    <mergeCell ref="E37:G37"/>
    <mergeCell ref="B43:H43"/>
    <mergeCell ref="B44:H44"/>
    <mergeCell ref="C41:I41"/>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B19:D19"/>
    <mergeCell ref="E19:G19"/>
    <mergeCell ref="B20:D20"/>
    <mergeCell ref="E20:G20"/>
    <mergeCell ref="A21:D21"/>
    <mergeCell ref="E21:G21"/>
    <mergeCell ref="B17:D17"/>
    <mergeCell ref="E17:G17"/>
    <mergeCell ref="B18:D18"/>
    <mergeCell ref="E18:G18"/>
    <mergeCell ref="B13:D13"/>
    <mergeCell ref="E13:G13"/>
    <mergeCell ref="B14:D14"/>
    <mergeCell ref="E14:G14"/>
    <mergeCell ref="B15:D15"/>
    <mergeCell ref="E15:G15"/>
    <mergeCell ref="C4:J5"/>
    <mergeCell ref="C7:J7"/>
    <mergeCell ref="K7:K8"/>
    <mergeCell ref="B11:D11"/>
    <mergeCell ref="E11:G11"/>
    <mergeCell ref="B12:D12"/>
    <mergeCell ref="E12:G12"/>
    <mergeCell ref="B16:D16"/>
    <mergeCell ref="E16:G16"/>
  </mergeCells>
  <pageMargins left="0.31496062992125984" right="0.31496062992125984" top="0.31496062992125984" bottom="0.3149606299212598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topLeftCell="A22" workbookViewId="0">
      <selection activeCell="C34" sqref="C34:C37"/>
    </sheetView>
  </sheetViews>
  <sheetFormatPr defaultRowHeight="15" x14ac:dyDescent="0.25"/>
  <cols>
    <col min="1" max="1" width="17.85546875" customWidth="1"/>
    <col min="3" max="3" width="13.140625" bestFit="1" customWidth="1"/>
    <col min="4" max="5" width="14.5703125" bestFit="1" customWidth="1"/>
    <col min="6" max="6" width="14.28515625" customWidth="1"/>
  </cols>
  <sheetData>
    <row r="2" spans="1:7" ht="28.5" x14ac:dyDescent="0.45">
      <c r="A2" s="236" t="s">
        <v>472</v>
      </c>
    </row>
    <row r="4" spans="1:7" x14ac:dyDescent="0.25">
      <c r="A4" s="231" t="s">
        <v>433</v>
      </c>
    </row>
    <row r="6" spans="1:7" x14ac:dyDescent="0.25">
      <c r="A6" t="s">
        <v>434</v>
      </c>
      <c r="B6" t="s">
        <v>435</v>
      </c>
    </row>
    <row r="7" spans="1:7" x14ac:dyDescent="0.25">
      <c r="A7" t="s">
        <v>436</v>
      </c>
      <c r="B7" t="s">
        <v>437</v>
      </c>
      <c r="D7" t="s">
        <v>438</v>
      </c>
      <c r="E7">
        <v>1</v>
      </c>
      <c r="F7" t="s">
        <v>439</v>
      </c>
      <c r="G7">
        <v>3</v>
      </c>
    </row>
    <row r="8" spans="1:7" x14ac:dyDescent="0.25">
      <c r="A8" t="s">
        <v>436</v>
      </c>
      <c r="B8" t="s">
        <v>440</v>
      </c>
      <c r="E8">
        <v>1</v>
      </c>
      <c r="G8">
        <v>3</v>
      </c>
    </row>
    <row r="10" spans="1:7" x14ac:dyDescent="0.25">
      <c r="A10" t="s">
        <v>441</v>
      </c>
      <c r="C10" t="s">
        <v>438</v>
      </c>
      <c r="E10" t="s">
        <v>442</v>
      </c>
    </row>
    <row r="11" spans="1:7" x14ac:dyDescent="0.25">
      <c r="C11" t="s">
        <v>443</v>
      </c>
      <c r="E11" t="s">
        <v>444</v>
      </c>
    </row>
    <row r="12" spans="1:7" x14ac:dyDescent="0.25">
      <c r="A12" t="s">
        <v>446</v>
      </c>
      <c r="C12" t="s">
        <v>445</v>
      </c>
    </row>
    <row r="13" spans="1:7" x14ac:dyDescent="0.25">
      <c r="A13" t="s">
        <v>447</v>
      </c>
      <c r="C13">
        <v>35</v>
      </c>
      <c r="D13" t="s">
        <v>448</v>
      </c>
    </row>
    <row r="16" spans="1:7" x14ac:dyDescent="0.25">
      <c r="A16" t="s">
        <v>449</v>
      </c>
    </row>
    <row r="17" spans="1:6" x14ac:dyDescent="0.25">
      <c r="A17" s="232" t="s">
        <v>450</v>
      </c>
      <c r="B17" s="232"/>
      <c r="C17" s="232"/>
      <c r="D17" s="232"/>
      <c r="E17" s="232"/>
      <c r="F17" s="233">
        <f>B17*C17*D17*E17</f>
        <v>0</v>
      </c>
    </row>
    <row r="18" spans="1:6" x14ac:dyDescent="0.25">
      <c r="A18" s="232" t="s">
        <v>440</v>
      </c>
      <c r="B18" s="232"/>
      <c r="C18" s="232"/>
      <c r="D18" s="232"/>
      <c r="E18" s="232"/>
      <c r="F18" s="233">
        <f>B18*C18*D18*E18</f>
        <v>0</v>
      </c>
    </row>
    <row r="19" spans="1:6" x14ac:dyDescent="0.25">
      <c r="E19" t="s">
        <v>428</v>
      </c>
      <c r="F19" s="234">
        <f>F17+F18</f>
        <v>0</v>
      </c>
    </row>
    <row r="20" spans="1:6" x14ac:dyDescent="0.25">
      <c r="A20" t="s">
        <v>457</v>
      </c>
      <c r="D20" s="235">
        <v>0.25</v>
      </c>
      <c r="E20" t="s">
        <v>458</v>
      </c>
      <c r="F20" s="234"/>
    </row>
    <row r="21" spans="1:6" x14ac:dyDescent="0.25">
      <c r="A21" t="s">
        <v>459</v>
      </c>
      <c r="B21" t="s">
        <v>460</v>
      </c>
      <c r="D21" s="234">
        <f>F19*0.25</f>
        <v>0</v>
      </c>
    </row>
    <row r="22" spans="1:6" x14ac:dyDescent="0.25">
      <c r="A22" t="s">
        <v>461</v>
      </c>
      <c r="D22" s="234">
        <f>F19-D21</f>
        <v>0</v>
      </c>
    </row>
    <row r="23" spans="1:6" x14ac:dyDescent="0.25">
      <c r="A23" t="s">
        <v>462</v>
      </c>
      <c r="D23" s="225">
        <f>D22/9</f>
        <v>0</v>
      </c>
    </row>
    <row r="24" spans="1:6" x14ac:dyDescent="0.25">
      <c r="C24" t="s">
        <v>463</v>
      </c>
      <c r="D24" s="225"/>
      <c r="E24" s="234">
        <f>D24*9</f>
        <v>0</v>
      </c>
    </row>
    <row r="25" spans="1:6" x14ac:dyDescent="0.25">
      <c r="C25" t="s">
        <v>464</v>
      </c>
      <c r="D25" s="225"/>
      <c r="E25" s="234">
        <f>D25*9</f>
        <v>0</v>
      </c>
    </row>
    <row r="26" spans="1:6" x14ac:dyDescent="0.25">
      <c r="A26" t="s">
        <v>465</v>
      </c>
      <c r="C26" s="235">
        <v>0.11</v>
      </c>
      <c r="D26" s="225">
        <f>121290.32*0.11</f>
        <v>13341.935200000002</v>
      </c>
    </row>
    <row r="27" spans="1:6" x14ac:dyDescent="0.25">
      <c r="A27" t="s">
        <v>466</v>
      </c>
      <c r="D27" s="234">
        <f>121290.32-D26</f>
        <v>107948.3848</v>
      </c>
    </row>
    <row r="28" spans="1:6" x14ac:dyDescent="0.25">
      <c r="B28" t="s">
        <v>453</v>
      </c>
      <c r="C28" t="s">
        <v>454</v>
      </c>
      <c r="D28" t="s">
        <v>455</v>
      </c>
      <c r="E28" t="s">
        <v>456</v>
      </c>
      <c r="F28" t="s">
        <v>473</v>
      </c>
    </row>
    <row r="29" spans="1:6" x14ac:dyDescent="0.25">
      <c r="B29">
        <v>0.7</v>
      </c>
      <c r="C29">
        <v>19242</v>
      </c>
      <c r="D29">
        <f>C29*B29</f>
        <v>13469.4</v>
      </c>
      <c r="E29">
        <f>D29*1.5</f>
        <v>20204.099999999999</v>
      </c>
      <c r="F29" s="225">
        <f>E29*1</f>
        <v>20204.099999999999</v>
      </c>
    </row>
    <row r="30" spans="1:6" x14ac:dyDescent="0.25">
      <c r="A30" t="s">
        <v>451</v>
      </c>
      <c r="B30">
        <v>0.9</v>
      </c>
      <c r="C30">
        <v>19242</v>
      </c>
      <c r="D30">
        <f>B30*C30</f>
        <v>17317.8</v>
      </c>
      <c r="E30">
        <f>D30*1.5</f>
        <v>25976.699999999997</v>
      </c>
      <c r="F30" s="225">
        <f>E30*2</f>
        <v>51953.399999999994</v>
      </c>
    </row>
    <row r="31" spans="1:6" x14ac:dyDescent="0.25">
      <c r="A31" t="s">
        <v>452</v>
      </c>
    </row>
    <row r="32" spans="1:6" x14ac:dyDescent="0.25">
      <c r="C32" t="s">
        <v>450</v>
      </c>
    </row>
    <row r="34" spans="1:3" x14ac:dyDescent="0.25">
      <c r="A34">
        <v>310</v>
      </c>
      <c r="C34" s="225"/>
    </row>
    <row r="35" spans="1:3" x14ac:dyDescent="0.25">
      <c r="A35">
        <v>346</v>
      </c>
      <c r="C35" s="225"/>
    </row>
    <row r="36" spans="1:3" x14ac:dyDescent="0.25">
      <c r="A36">
        <v>225</v>
      </c>
      <c r="C36" s="225"/>
    </row>
    <row r="37" spans="1:3" x14ac:dyDescent="0.25">
      <c r="A37">
        <v>226</v>
      </c>
      <c r="C37" s="225"/>
    </row>
  </sheetData>
  <pageMargins left="0.7" right="0.7" top="0.75" bottom="0.75" header="0.3" footer="0.3"/>
  <pageSetup paperSize="9" orientation="portrait"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9"/>
  <sheetViews>
    <sheetView topLeftCell="A6" zoomScale="115" zoomScaleNormal="115" workbookViewId="0">
      <selection activeCell="I44" sqref="I44"/>
    </sheetView>
  </sheetViews>
  <sheetFormatPr defaultColWidth="8.85546875" defaultRowHeight="12" x14ac:dyDescent="0.2"/>
  <cols>
    <col min="1" max="1" width="4.7109375" style="68" customWidth="1"/>
    <col min="2" max="2" width="10.28515625" style="68" customWidth="1"/>
    <col min="3" max="3" width="7.5703125" style="68" customWidth="1"/>
    <col min="4" max="4" width="25.5703125" style="68" customWidth="1"/>
    <col min="5" max="5" width="11.28515625" style="270" customWidth="1"/>
    <col min="6" max="6" width="12.28515625" style="68" customWidth="1"/>
    <col min="7" max="7" width="10.28515625" style="68" customWidth="1"/>
    <col min="8" max="8" width="15.42578125" style="68" customWidth="1"/>
    <col min="9" max="9" width="18.5703125" style="68" customWidth="1"/>
    <col min="10" max="10" width="19.7109375" style="68" customWidth="1"/>
    <col min="11" max="11" width="24.42578125" style="68" customWidth="1"/>
    <col min="12" max="12" width="13.85546875" style="68" customWidth="1"/>
    <col min="13" max="13" width="12.85546875" style="68" customWidth="1"/>
    <col min="14" max="14" width="13.7109375" style="68" customWidth="1"/>
    <col min="15" max="15" width="13.7109375" style="68" bestFit="1" customWidth="1"/>
    <col min="16" max="16384" width="8.85546875" style="68"/>
  </cols>
  <sheetData>
    <row r="1" spans="1:13" hidden="1" x14ac:dyDescent="0.2"/>
    <row r="2" spans="1:13" hidden="1" x14ac:dyDescent="0.2">
      <c r="D2" s="68" t="s">
        <v>293</v>
      </c>
    </row>
    <row r="3" spans="1:13" hidden="1" x14ac:dyDescent="0.2">
      <c r="C3" s="68" t="s">
        <v>294</v>
      </c>
    </row>
    <row r="4" spans="1:13" ht="13.15" hidden="1" customHeight="1" x14ac:dyDescent="0.2">
      <c r="C4" s="427" t="s">
        <v>295</v>
      </c>
      <c r="D4" s="427"/>
      <c r="E4" s="427"/>
      <c r="F4" s="427"/>
      <c r="G4" s="427"/>
      <c r="H4" s="427"/>
      <c r="I4" s="427"/>
      <c r="J4" s="427"/>
      <c r="K4" s="93"/>
      <c r="L4" s="93"/>
      <c r="M4" s="93"/>
    </row>
    <row r="5" spans="1:13" ht="13.15" hidden="1" customHeight="1" x14ac:dyDescent="0.2">
      <c r="C5" s="427"/>
      <c r="D5" s="427"/>
      <c r="E5" s="427"/>
      <c r="F5" s="427"/>
      <c r="G5" s="427"/>
      <c r="H5" s="427"/>
      <c r="I5" s="427"/>
      <c r="J5" s="427"/>
      <c r="K5" s="93"/>
      <c r="L5" s="93"/>
      <c r="M5" s="93"/>
    </row>
    <row r="6" spans="1:13" ht="13.15" customHeight="1" x14ac:dyDescent="0.2">
      <c r="C6" s="94"/>
      <c r="D6" s="94"/>
      <c r="E6" s="94"/>
      <c r="F6" s="94"/>
      <c r="G6" s="94"/>
      <c r="H6" s="94"/>
      <c r="I6" s="94"/>
      <c r="J6" s="94"/>
      <c r="K6" s="93"/>
      <c r="L6" s="93"/>
      <c r="M6" s="93"/>
    </row>
    <row r="7" spans="1:13" ht="13.15" customHeight="1" x14ac:dyDescent="0.2">
      <c r="C7" s="428" t="s">
        <v>497</v>
      </c>
      <c r="D7" s="428"/>
      <c r="E7" s="428"/>
      <c r="F7" s="428"/>
      <c r="G7" s="428"/>
      <c r="H7" s="428"/>
      <c r="I7" s="428"/>
      <c r="J7" s="428"/>
      <c r="K7" s="429"/>
      <c r="L7" s="93"/>
      <c r="M7" s="93"/>
    </row>
    <row r="8" spans="1:13" ht="13.15" customHeight="1" x14ac:dyDescent="0.2">
      <c r="C8" s="95"/>
      <c r="D8" s="95"/>
      <c r="E8" s="95"/>
      <c r="F8" s="95"/>
      <c r="G8" s="95"/>
      <c r="H8" s="95"/>
      <c r="I8" s="95"/>
      <c r="J8" s="95"/>
      <c r="K8" s="429"/>
      <c r="L8" s="93"/>
      <c r="M8" s="93"/>
    </row>
    <row r="9" spans="1:13" x14ac:dyDescent="0.2">
      <c r="L9" s="187"/>
    </row>
    <row r="10" spans="1:13" hidden="1" x14ac:dyDescent="0.2"/>
    <row r="11" spans="1:13" ht="57" hidden="1" customHeight="1" x14ac:dyDescent="0.2">
      <c r="A11" s="96" t="s">
        <v>265</v>
      </c>
      <c r="B11" s="281" t="s">
        <v>296</v>
      </c>
      <c r="C11" s="281"/>
      <c r="D11" s="281"/>
      <c r="E11" s="281" t="s">
        <v>297</v>
      </c>
      <c r="F11" s="281"/>
      <c r="G11" s="281"/>
      <c r="H11" s="73" t="s">
        <v>298</v>
      </c>
      <c r="I11" s="73" t="s">
        <v>299</v>
      </c>
      <c r="J11" s="73" t="s">
        <v>300</v>
      </c>
    </row>
    <row r="12" spans="1:13" ht="15" hidden="1" customHeight="1" x14ac:dyDescent="0.2">
      <c r="A12" s="77">
        <v>1</v>
      </c>
      <c r="B12" s="281">
        <v>2</v>
      </c>
      <c r="C12" s="281"/>
      <c r="D12" s="281"/>
      <c r="E12" s="281">
        <v>3</v>
      </c>
      <c r="F12" s="281"/>
      <c r="G12" s="281"/>
      <c r="H12" s="77">
        <v>4</v>
      </c>
      <c r="I12" s="77">
        <v>5</v>
      </c>
      <c r="J12" s="77">
        <v>6</v>
      </c>
    </row>
    <row r="13" spans="1:13" hidden="1" x14ac:dyDescent="0.2">
      <c r="A13" s="263"/>
      <c r="B13" s="281"/>
      <c r="C13" s="281"/>
      <c r="D13" s="281"/>
      <c r="E13" s="281"/>
      <c r="F13" s="281"/>
      <c r="G13" s="281"/>
      <c r="H13" s="263"/>
      <c r="I13" s="263"/>
      <c r="J13" s="97">
        <f t="shared" ref="J13:J20" si="0">E13*H13*I13</f>
        <v>0</v>
      </c>
    </row>
    <row r="14" spans="1:13" hidden="1" x14ac:dyDescent="0.2">
      <c r="A14" s="263"/>
      <c r="B14" s="281"/>
      <c r="C14" s="281"/>
      <c r="D14" s="281"/>
      <c r="E14" s="281"/>
      <c r="F14" s="281"/>
      <c r="G14" s="281"/>
      <c r="H14" s="263"/>
      <c r="I14" s="263"/>
      <c r="J14" s="97">
        <f t="shared" si="0"/>
        <v>0</v>
      </c>
    </row>
    <row r="15" spans="1:13" hidden="1" x14ac:dyDescent="0.2">
      <c r="A15" s="263"/>
      <c r="B15" s="281"/>
      <c r="C15" s="281"/>
      <c r="D15" s="281"/>
      <c r="E15" s="281"/>
      <c r="F15" s="281"/>
      <c r="G15" s="281"/>
      <c r="H15" s="263"/>
      <c r="I15" s="263"/>
      <c r="J15" s="97">
        <f t="shared" si="0"/>
        <v>0</v>
      </c>
    </row>
    <row r="16" spans="1:13" hidden="1" x14ac:dyDescent="0.2">
      <c r="A16" s="263"/>
      <c r="B16" s="281"/>
      <c r="C16" s="281"/>
      <c r="D16" s="281"/>
      <c r="E16" s="281"/>
      <c r="F16" s="281"/>
      <c r="G16" s="281"/>
      <c r="H16" s="263"/>
      <c r="I16" s="263"/>
      <c r="J16" s="97">
        <f t="shared" si="0"/>
        <v>0</v>
      </c>
    </row>
    <row r="17" spans="1:11" hidden="1" x14ac:dyDescent="0.2">
      <c r="A17" s="263"/>
      <c r="B17" s="281"/>
      <c r="C17" s="281"/>
      <c r="D17" s="281"/>
      <c r="E17" s="281"/>
      <c r="F17" s="281"/>
      <c r="G17" s="281"/>
      <c r="H17" s="263"/>
      <c r="I17" s="263"/>
      <c r="J17" s="97">
        <f t="shared" si="0"/>
        <v>0</v>
      </c>
      <c r="K17" s="68" t="s">
        <v>301</v>
      </c>
    </row>
    <row r="18" spans="1:11" hidden="1" x14ac:dyDescent="0.2">
      <c r="A18" s="263"/>
      <c r="B18" s="281"/>
      <c r="C18" s="281"/>
      <c r="D18" s="281"/>
      <c r="E18" s="281"/>
      <c r="F18" s="281"/>
      <c r="G18" s="281"/>
      <c r="H18" s="263"/>
      <c r="I18" s="263"/>
      <c r="J18" s="97">
        <f t="shared" si="0"/>
        <v>0</v>
      </c>
    </row>
    <row r="19" spans="1:11" hidden="1" x14ac:dyDescent="0.2">
      <c r="A19" s="263"/>
      <c r="B19" s="281"/>
      <c r="C19" s="281"/>
      <c r="D19" s="281"/>
      <c r="E19" s="281"/>
      <c r="F19" s="281"/>
      <c r="G19" s="281"/>
      <c r="H19" s="263"/>
      <c r="I19" s="263"/>
      <c r="J19" s="97">
        <f t="shared" si="0"/>
        <v>0</v>
      </c>
    </row>
    <row r="20" spans="1:11" hidden="1" x14ac:dyDescent="0.2">
      <c r="A20" s="263"/>
      <c r="B20" s="281"/>
      <c r="C20" s="281"/>
      <c r="D20" s="281"/>
      <c r="E20" s="281"/>
      <c r="F20" s="281"/>
      <c r="G20" s="281"/>
      <c r="H20" s="263"/>
      <c r="I20" s="263"/>
      <c r="J20" s="97">
        <f t="shared" si="0"/>
        <v>0</v>
      </c>
    </row>
    <row r="21" spans="1:11" hidden="1" x14ac:dyDescent="0.2">
      <c r="A21" s="430" t="s">
        <v>288</v>
      </c>
      <c r="B21" s="431"/>
      <c r="C21" s="431"/>
      <c r="D21" s="432"/>
      <c r="E21" s="281" t="s">
        <v>35</v>
      </c>
      <c r="F21" s="281"/>
      <c r="G21" s="281"/>
      <c r="H21" s="77" t="s">
        <v>35</v>
      </c>
      <c r="I21" s="77" t="s">
        <v>35</v>
      </c>
      <c r="J21" s="263"/>
    </row>
    <row r="22" spans="1:11" hidden="1" x14ac:dyDescent="0.2"/>
    <row r="23" spans="1:11" hidden="1" x14ac:dyDescent="0.2">
      <c r="B23" s="68" t="s">
        <v>302</v>
      </c>
    </row>
    <row r="24" spans="1:11" hidden="1" x14ac:dyDescent="0.2"/>
    <row r="25" spans="1:11" hidden="1" x14ac:dyDescent="0.2">
      <c r="C25" s="68" t="s">
        <v>303</v>
      </c>
    </row>
    <row r="26" spans="1:11" hidden="1" x14ac:dyDescent="0.2"/>
    <row r="27" spans="1:11" ht="36" hidden="1" x14ac:dyDescent="0.2">
      <c r="A27" s="96" t="s">
        <v>265</v>
      </c>
      <c r="B27" s="281" t="s">
        <v>296</v>
      </c>
      <c r="C27" s="281"/>
      <c r="D27" s="281"/>
      <c r="E27" s="281" t="s">
        <v>304</v>
      </c>
      <c r="F27" s="281"/>
      <c r="G27" s="281"/>
      <c r="H27" s="73" t="s">
        <v>305</v>
      </c>
      <c r="I27" s="73" t="s">
        <v>306</v>
      </c>
      <c r="J27" s="73" t="s">
        <v>300</v>
      </c>
    </row>
    <row r="28" spans="1:11" hidden="1" x14ac:dyDescent="0.2">
      <c r="A28" s="77">
        <v>1</v>
      </c>
      <c r="B28" s="281">
        <v>2</v>
      </c>
      <c r="C28" s="281"/>
      <c r="D28" s="281"/>
      <c r="E28" s="281">
        <v>3</v>
      </c>
      <c r="F28" s="281"/>
      <c r="G28" s="281"/>
      <c r="H28" s="77">
        <v>4</v>
      </c>
      <c r="I28" s="77">
        <v>5</v>
      </c>
      <c r="J28" s="77">
        <v>6</v>
      </c>
    </row>
    <row r="29" spans="1:11" hidden="1" x14ac:dyDescent="0.2">
      <c r="A29" s="263"/>
      <c r="B29" s="281"/>
      <c r="C29" s="281"/>
      <c r="D29" s="281"/>
      <c r="E29" s="281"/>
      <c r="F29" s="281"/>
      <c r="G29" s="281"/>
      <c r="H29" s="263"/>
      <c r="I29" s="263"/>
      <c r="J29" s="97">
        <f t="shared" ref="J29:J36" si="1">E29*H29*I29</f>
        <v>0</v>
      </c>
    </row>
    <row r="30" spans="1:11" hidden="1" x14ac:dyDescent="0.2">
      <c r="A30" s="263"/>
      <c r="B30" s="281"/>
      <c r="C30" s="281"/>
      <c r="D30" s="281"/>
      <c r="E30" s="281"/>
      <c r="F30" s="281"/>
      <c r="G30" s="281"/>
      <c r="H30" s="263"/>
      <c r="I30" s="263"/>
      <c r="J30" s="97">
        <f t="shared" si="1"/>
        <v>0</v>
      </c>
    </row>
    <row r="31" spans="1:11" hidden="1" x14ac:dyDescent="0.2">
      <c r="A31" s="263"/>
      <c r="B31" s="281"/>
      <c r="C31" s="281"/>
      <c r="D31" s="281"/>
      <c r="E31" s="281"/>
      <c r="F31" s="281"/>
      <c r="G31" s="281"/>
      <c r="H31" s="263"/>
      <c r="I31" s="263"/>
      <c r="J31" s="97">
        <f t="shared" si="1"/>
        <v>0</v>
      </c>
    </row>
    <row r="32" spans="1:11" hidden="1" x14ac:dyDescent="0.2">
      <c r="A32" s="263"/>
      <c r="B32" s="281"/>
      <c r="C32" s="281"/>
      <c r="D32" s="281"/>
      <c r="E32" s="281"/>
      <c r="F32" s="281"/>
      <c r="G32" s="281"/>
      <c r="H32" s="263"/>
      <c r="I32" s="263"/>
      <c r="J32" s="97">
        <f t="shared" si="1"/>
        <v>0</v>
      </c>
    </row>
    <row r="33" spans="1:12" hidden="1" x14ac:dyDescent="0.2">
      <c r="A33" s="263"/>
      <c r="B33" s="281"/>
      <c r="C33" s="281"/>
      <c r="D33" s="281"/>
      <c r="E33" s="281"/>
      <c r="F33" s="281"/>
      <c r="G33" s="281"/>
      <c r="H33" s="263"/>
      <c r="I33" s="263"/>
      <c r="J33" s="97">
        <f t="shared" si="1"/>
        <v>0</v>
      </c>
    </row>
    <row r="34" spans="1:12" hidden="1" x14ac:dyDescent="0.2">
      <c r="A34" s="263"/>
      <c r="B34" s="281"/>
      <c r="C34" s="281"/>
      <c r="D34" s="281"/>
      <c r="E34" s="281"/>
      <c r="F34" s="281"/>
      <c r="G34" s="281"/>
      <c r="H34" s="263"/>
      <c r="I34" s="263"/>
      <c r="J34" s="97">
        <f t="shared" si="1"/>
        <v>0</v>
      </c>
    </row>
    <row r="35" spans="1:12" hidden="1" x14ac:dyDescent="0.2">
      <c r="A35" s="263"/>
      <c r="B35" s="281"/>
      <c r="C35" s="281"/>
      <c r="D35" s="281"/>
      <c r="E35" s="281"/>
      <c r="F35" s="281"/>
      <c r="G35" s="281"/>
      <c r="H35" s="263"/>
      <c r="I35" s="263"/>
      <c r="J35" s="97">
        <f t="shared" si="1"/>
        <v>0</v>
      </c>
    </row>
    <row r="36" spans="1:12" hidden="1" x14ac:dyDescent="0.2">
      <c r="A36" s="263"/>
      <c r="B36" s="281"/>
      <c r="C36" s="281"/>
      <c r="D36" s="281"/>
      <c r="E36" s="281"/>
      <c r="F36" s="281"/>
      <c r="G36" s="281"/>
      <c r="H36" s="263"/>
      <c r="I36" s="263"/>
      <c r="J36" s="97">
        <f t="shared" si="1"/>
        <v>0</v>
      </c>
    </row>
    <row r="37" spans="1:12" hidden="1" x14ac:dyDescent="0.2">
      <c r="A37" s="430" t="s">
        <v>288</v>
      </c>
      <c r="B37" s="431"/>
      <c r="C37" s="431"/>
      <c r="D37" s="432"/>
      <c r="E37" s="281" t="s">
        <v>35</v>
      </c>
      <c r="F37" s="281"/>
      <c r="G37" s="281"/>
      <c r="H37" s="77" t="s">
        <v>35</v>
      </c>
      <c r="I37" s="77" t="s">
        <v>35</v>
      </c>
      <c r="J37" s="263"/>
    </row>
    <row r="38" spans="1:12" hidden="1" x14ac:dyDescent="0.2"/>
    <row r="39" spans="1:12" hidden="1" x14ac:dyDescent="0.2">
      <c r="B39" s="68" t="s">
        <v>302</v>
      </c>
    </row>
    <row r="40" spans="1:12" x14ac:dyDescent="0.2">
      <c r="K40" s="68" t="s">
        <v>397</v>
      </c>
    </row>
    <row r="41" spans="1:12" ht="53.25" customHeight="1" x14ac:dyDescent="0.2">
      <c r="B41" s="214">
        <v>1</v>
      </c>
      <c r="C41" s="517" t="s">
        <v>393</v>
      </c>
      <c r="D41" s="518"/>
      <c r="E41" s="518"/>
      <c r="F41" s="518"/>
      <c r="G41" s="518"/>
      <c r="H41" s="518"/>
      <c r="I41" s="518"/>
      <c r="K41" s="212">
        <f>I44+I80</f>
        <v>0</v>
      </c>
    </row>
    <row r="42" spans="1:12" ht="15.75" x14ac:dyDescent="0.25">
      <c r="C42" s="98"/>
      <c r="I42" s="71" t="s">
        <v>467</v>
      </c>
      <c r="K42" s="217">
        <f>K41-H119</f>
        <v>0</v>
      </c>
    </row>
    <row r="43" spans="1:12" x14ac:dyDescent="0.2">
      <c r="A43" s="73" t="s">
        <v>265</v>
      </c>
      <c r="B43" s="281" t="s">
        <v>307</v>
      </c>
      <c r="C43" s="281"/>
      <c r="D43" s="281"/>
      <c r="E43" s="281"/>
      <c r="F43" s="281"/>
      <c r="G43" s="281"/>
      <c r="H43" s="281"/>
      <c r="I43" s="99" t="s">
        <v>308</v>
      </c>
      <c r="J43" s="100"/>
    </row>
    <row r="44" spans="1:12" ht="33.75" customHeight="1" x14ac:dyDescent="0.3">
      <c r="A44" s="73"/>
      <c r="B44" s="282" t="s">
        <v>403</v>
      </c>
      <c r="C44" s="283"/>
      <c r="D44" s="283"/>
      <c r="E44" s="283"/>
      <c r="F44" s="283"/>
      <c r="G44" s="283"/>
      <c r="H44" s="284"/>
      <c r="I44" s="101"/>
      <c r="J44" s="102"/>
      <c r="K44" s="103"/>
      <c r="L44" s="104"/>
    </row>
    <row r="45" spans="1:12" ht="15.75" x14ac:dyDescent="0.25">
      <c r="A45" s="263"/>
      <c r="B45" s="285" t="s">
        <v>268</v>
      </c>
      <c r="C45" s="286"/>
      <c r="D45" s="286"/>
      <c r="E45" s="286"/>
      <c r="F45" s="286"/>
      <c r="G45" s="286"/>
      <c r="H45" s="286"/>
      <c r="I45" s="105">
        <f>I44/1.302</f>
        <v>0</v>
      </c>
      <c r="J45" s="106"/>
    </row>
    <row r="46" spans="1:12" x14ac:dyDescent="0.2">
      <c r="A46" s="77">
        <v>1</v>
      </c>
      <c r="B46" s="287" t="s">
        <v>269</v>
      </c>
      <c r="C46" s="287"/>
      <c r="D46" s="287"/>
      <c r="E46" s="287"/>
      <c r="F46" s="287"/>
      <c r="G46" s="287"/>
      <c r="H46" s="287"/>
      <c r="I46" s="107"/>
      <c r="J46" s="108"/>
    </row>
    <row r="47" spans="1:12" ht="25.9" customHeight="1" x14ac:dyDescent="0.25">
      <c r="A47" s="77" t="s">
        <v>270</v>
      </c>
      <c r="B47" s="280" t="s">
        <v>271</v>
      </c>
      <c r="C47" s="280"/>
      <c r="D47" s="280"/>
      <c r="E47" s="280"/>
      <c r="F47" s="280"/>
      <c r="G47" s="280"/>
      <c r="H47" s="280"/>
      <c r="I47" s="105">
        <f>I45*22%</f>
        <v>0</v>
      </c>
      <c r="J47" s="109"/>
      <c r="K47" s="79"/>
    </row>
    <row r="48" spans="1:12" ht="15.75" x14ac:dyDescent="0.25">
      <c r="A48" s="77" t="s">
        <v>272</v>
      </c>
      <c r="B48" s="287" t="s">
        <v>273</v>
      </c>
      <c r="C48" s="287"/>
      <c r="D48" s="287"/>
      <c r="E48" s="287"/>
      <c r="F48" s="287"/>
      <c r="G48" s="287"/>
      <c r="H48" s="287"/>
      <c r="I48" s="110"/>
      <c r="J48" s="111"/>
      <c r="K48" s="81"/>
    </row>
    <row r="49" spans="1:24" ht="24" customHeight="1" x14ac:dyDescent="0.25">
      <c r="A49" s="77" t="s">
        <v>274</v>
      </c>
      <c r="B49" s="280" t="s">
        <v>275</v>
      </c>
      <c r="C49" s="280"/>
      <c r="D49" s="280"/>
      <c r="E49" s="280"/>
      <c r="F49" s="280"/>
      <c r="G49" s="280"/>
      <c r="H49" s="280"/>
      <c r="I49" s="110"/>
      <c r="J49" s="111"/>
      <c r="K49" s="81"/>
    </row>
    <row r="50" spans="1:24" ht="15.75" x14ac:dyDescent="0.25">
      <c r="A50" s="77">
        <v>2</v>
      </c>
      <c r="B50" s="287" t="s">
        <v>276</v>
      </c>
      <c r="C50" s="287"/>
      <c r="D50" s="287"/>
      <c r="E50" s="287"/>
      <c r="F50" s="287"/>
      <c r="G50" s="287"/>
      <c r="H50" s="287"/>
      <c r="I50" s="110"/>
      <c r="J50" s="111"/>
      <c r="K50" s="81"/>
    </row>
    <row r="51" spans="1:24" ht="34.9" customHeight="1" x14ac:dyDescent="0.25">
      <c r="A51" s="77" t="s">
        <v>277</v>
      </c>
      <c r="B51" s="280" t="s">
        <v>278</v>
      </c>
      <c r="C51" s="280"/>
      <c r="D51" s="280"/>
      <c r="E51" s="280"/>
      <c r="F51" s="280"/>
      <c r="G51" s="280"/>
      <c r="H51" s="280"/>
      <c r="I51" s="110">
        <f>I45*2.9%</f>
        <v>0</v>
      </c>
      <c r="J51" s="111"/>
      <c r="K51" s="79"/>
    </row>
    <row r="52" spans="1:24" ht="15.75" x14ac:dyDescent="0.25">
      <c r="A52" s="77" t="s">
        <v>279</v>
      </c>
      <c r="B52" s="287" t="s">
        <v>280</v>
      </c>
      <c r="C52" s="287"/>
      <c r="D52" s="287"/>
      <c r="E52" s="287"/>
      <c r="F52" s="287"/>
      <c r="G52" s="287"/>
      <c r="H52" s="287"/>
      <c r="I52" s="110"/>
      <c r="J52" s="111"/>
      <c r="K52" s="81"/>
    </row>
    <row r="53" spans="1:24" ht="27" customHeight="1" x14ac:dyDescent="0.25">
      <c r="A53" s="82" t="s">
        <v>281</v>
      </c>
      <c r="B53" s="280" t="s">
        <v>282</v>
      </c>
      <c r="C53" s="280"/>
      <c r="D53" s="280"/>
      <c r="E53" s="280"/>
      <c r="F53" s="280"/>
      <c r="G53" s="280"/>
      <c r="H53" s="280"/>
      <c r="I53" s="110">
        <f>I45*0.2%</f>
        <v>0</v>
      </c>
      <c r="J53" s="111"/>
      <c r="K53" s="79"/>
    </row>
    <row r="54" spans="1:24" ht="22.9" customHeight="1" x14ac:dyDescent="0.25">
      <c r="A54" s="77" t="s">
        <v>283</v>
      </c>
      <c r="B54" s="280" t="s">
        <v>284</v>
      </c>
      <c r="C54" s="280"/>
      <c r="D54" s="280"/>
      <c r="E54" s="280"/>
      <c r="F54" s="280"/>
      <c r="G54" s="280"/>
      <c r="H54" s="280"/>
      <c r="I54" s="110"/>
      <c r="J54" s="111"/>
      <c r="K54" s="81"/>
    </row>
    <row r="55" spans="1:24" ht="25.15" customHeight="1" x14ac:dyDescent="0.25">
      <c r="A55" s="77" t="s">
        <v>285</v>
      </c>
      <c r="B55" s="280" t="s">
        <v>286</v>
      </c>
      <c r="C55" s="280"/>
      <c r="D55" s="280"/>
      <c r="E55" s="280"/>
      <c r="F55" s="280"/>
      <c r="G55" s="280"/>
      <c r="H55" s="280"/>
      <c r="I55" s="110"/>
      <c r="J55" s="111"/>
      <c r="K55" s="81"/>
    </row>
    <row r="56" spans="1:24" ht="24.6" customHeight="1" x14ac:dyDescent="0.25">
      <c r="A56" s="77">
        <v>3</v>
      </c>
      <c r="B56" s="280" t="s">
        <v>287</v>
      </c>
      <c r="C56" s="280"/>
      <c r="D56" s="280"/>
      <c r="E56" s="280"/>
      <c r="F56" s="280"/>
      <c r="G56" s="280"/>
      <c r="H56" s="280"/>
      <c r="I56" s="110">
        <f>I45*5.1%</f>
        <v>0</v>
      </c>
      <c r="J56" s="111"/>
      <c r="K56" s="79"/>
    </row>
    <row r="57" spans="1:24" ht="15.75" x14ac:dyDescent="0.25">
      <c r="A57" s="77"/>
      <c r="B57" s="288" t="s">
        <v>288</v>
      </c>
      <c r="C57" s="288"/>
      <c r="D57" s="288"/>
      <c r="E57" s="288"/>
      <c r="F57" s="288"/>
      <c r="G57" s="288"/>
      <c r="H57" s="288"/>
      <c r="I57" s="112">
        <f>SUM(I47:I56)</f>
        <v>0</v>
      </c>
      <c r="J57" s="111"/>
      <c r="K57" s="84"/>
      <c r="O57" s="265"/>
      <c r="P57" s="433"/>
      <c r="Q57" s="433"/>
      <c r="R57" s="433"/>
      <c r="S57" s="433"/>
      <c r="T57" s="433"/>
      <c r="U57" s="265"/>
      <c r="V57" s="433"/>
      <c r="W57" s="433"/>
      <c r="X57" s="433"/>
    </row>
    <row r="58" spans="1:24" ht="12.75" customHeight="1" x14ac:dyDescent="0.2">
      <c r="B58" s="289"/>
      <c r="C58" s="289"/>
      <c r="D58" s="289"/>
      <c r="E58" s="289"/>
      <c r="F58" s="289"/>
      <c r="G58" s="289"/>
      <c r="H58" s="289"/>
      <c r="K58" s="84"/>
      <c r="O58" s="114"/>
      <c r="P58" s="434"/>
      <c r="Q58" s="434"/>
      <c r="R58" s="434"/>
      <c r="S58" s="434"/>
      <c r="T58" s="434"/>
      <c r="U58" s="266"/>
      <c r="V58" s="435"/>
      <c r="W58" s="435"/>
      <c r="X58" s="435"/>
    </row>
    <row r="59" spans="1:24" s="71" customFormat="1" hidden="1" x14ac:dyDescent="0.2">
      <c r="B59" s="71" t="s">
        <v>289</v>
      </c>
      <c r="E59" s="72"/>
      <c r="K59" s="86"/>
      <c r="O59" s="116"/>
      <c r="P59" s="442"/>
      <c r="Q59" s="442"/>
      <c r="R59" s="442"/>
      <c r="S59" s="443"/>
      <c r="T59" s="443"/>
      <c r="U59" s="269"/>
      <c r="V59" s="444"/>
      <c r="W59" s="444"/>
      <c r="X59" s="444"/>
    </row>
    <row r="60" spans="1:24" hidden="1" x14ac:dyDescent="0.2">
      <c r="K60" s="84"/>
      <c r="O60" s="118"/>
      <c r="P60" s="439"/>
      <c r="Q60" s="439"/>
      <c r="R60" s="439"/>
      <c r="S60" s="440"/>
      <c r="T60" s="440"/>
      <c r="U60" s="268"/>
      <c r="V60" s="441"/>
      <c r="W60" s="441"/>
      <c r="X60" s="441"/>
    </row>
    <row r="61" spans="1:24" hidden="1" x14ac:dyDescent="0.2">
      <c r="A61" s="68" t="s">
        <v>309</v>
      </c>
      <c r="K61" s="84"/>
      <c r="O61" s="118"/>
      <c r="P61" s="436"/>
      <c r="Q61" s="436"/>
      <c r="R61" s="436"/>
      <c r="S61" s="437"/>
      <c r="T61" s="437"/>
      <c r="U61" s="267"/>
      <c r="V61" s="438"/>
      <c r="W61" s="438"/>
      <c r="X61" s="438"/>
    </row>
    <row r="62" spans="1:24" hidden="1" x14ac:dyDescent="0.2">
      <c r="A62" s="68" t="s">
        <v>310</v>
      </c>
      <c r="K62" s="84"/>
      <c r="O62" s="118"/>
      <c r="P62" s="439"/>
      <c r="Q62" s="439"/>
      <c r="R62" s="439"/>
      <c r="S62" s="440"/>
      <c r="T62" s="440"/>
      <c r="U62" s="268"/>
      <c r="V62" s="441"/>
      <c r="W62" s="441"/>
      <c r="X62" s="441"/>
    </row>
    <row r="63" spans="1:24" hidden="1" x14ac:dyDescent="0.2">
      <c r="K63" s="84"/>
      <c r="O63" s="118"/>
      <c r="P63" s="439"/>
      <c r="Q63" s="439"/>
      <c r="R63" s="439"/>
      <c r="S63" s="445"/>
      <c r="T63" s="445"/>
      <c r="U63" s="268"/>
      <c r="V63" s="441"/>
      <c r="W63" s="441"/>
      <c r="X63" s="441"/>
    </row>
    <row r="64" spans="1:24" ht="37.9" hidden="1" customHeight="1" x14ac:dyDescent="0.2">
      <c r="A64" s="88" t="s">
        <v>265</v>
      </c>
      <c r="B64" s="281" t="s">
        <v>20</v>
      </c>
      <c r="C64" s="281"/>
      <c r="D64" s="281"/>
      <c r="E64" s="281" t="s">
        <v>290</v>
      </c>
      <c r="F64" s="281"/>
      <c r="G64" s="290" t="s">
        <v>291</v>
      </c>
      <c r="H64" s="290"/>
      <c r="I64" s="290" t="s">
        <v>311</v>
      </c>
      <c r="J64" s="290"/>
      <c r="K64" s="84"/>
      <c r="O64" s="121"/>
      <c r="P64" s="436"/>
      <c r="Q64" s="436"/>
      <c r="R64" s="436"/>
      <c r="S64" s="437"/>
      <c r="T64" s="437"/>
      <c r="U64" s="267"/>
      <c r="V64" s="438"/>
      <c r="W64" s="438"/>
      <c r="X64" s="438"/>
    </row>
    <row r="65" spans="1:24" hidden="1" x14ac:dyDescent="0.2">
      <c r="A65" s="263">
        <v>1</v>
      </c>
      <c r="B65" s="281">
        <v>2</v>
      </c>
      <c r="C65" s="281"/>
      <c r="D65" s="281"/>
      <c r="E65" s="281">
        <v>3</v>
      </c>
      <c r="F65" s="281"/>
      <c r="G65" s="290">
        <v>4</v>
      </c>
      <c r="H65" s="290"/>
      <c r="I65" s="290">
        <v>5</v>
      </c>
      <c r="J65" s="290"/>
      <c r="K65" s="84"/>
      <c r="O65" s="122"/>
      <c r="P65" s="122"/>
      <c r="Q65" s="122"/>
      <c r="R65" s="122"/>
      <c r="S65" s="123"/>
      <c r="T65" s="122"/>
      <c r="U65" s="122"/>
      <c r="V65" s="446"/>
      <c r="W65" s="446"/>
      <c r="X65" s="446"/>
    </row>
    <row r="66" spans="1:24" hidden="1" x14ac:dyDescent="0.2">
      <c r="A66" s="263"/>
      <c r="B66" s="291"/>
      <c r="C66" s="291"/>
      <c r="D66" s="291"/>
      <c r="E66" s="281"/>
      <c r="F66" s="281"/>
      <c r="G66" s="290"/>
      <c r="H66" s="290"/>
      <c r="I66" s="447">
        <f t="shared" ref="I66:I71" si="2">E66*G66</f>
        <v>0</v>
      </c>
      <c r="J66" s="447"/>
      <c r="K66" s="84"/>
    </row>
    <row r="67" spans="1:24" hidden="1" x14ac:dyDescent="0.2">
      <c r="A67" s="263"/>
      <c r="B67" s="291"/>
      <c r="C67" s="291"/>
      <c r="D67" s="291"/>
      <c r="E67" s="281"/>
      <c r="F67" s="281"/>
      <c r="G67" s="290"/>
      <c r="H67" s="290"/>
      <c r="I67" s="447">
        <f t="shared" si="2"/>
        <v>0</v>
      </c>
      <c r="J67" s="447"/>
      <c r="K67" s="84"/>
    </row>
    <row r="68" spans="1:24" hidden="1" x14ac:dyDescent="0.2">
      <c r="A68" s="263"/>
      <c r="B68" s="291"/>
      <c r="C68" s="291"/>
      <c r="D68" s="291"/>
      <c r="E68" s="281"/>
      <c r="F68" s="281"/>
      <c r="G68" s="290"/>
      <c r="H68" s="290"/>
      <c r="I68" s="447">
        <f t="shared" si="2"/>
        <v>0</v>
      </c>
      <c r="J68" s="447"/>
      <c r="K68" s="84"/>
    </row>
    <row r="69" spans="1:24" hidden="1" x14ac:dyDescent="0.2">
      <c r="A69" s="263"/>
      <c r="B69" s="291"/>
      <c r="C69" s="291"/>
      <c r="D69" s="291"/>
      <c r="E69" s="281"/>
      <c r="F69" s="281"/>
      <c r="G69" s="290"/>
      <c r="H69" s="290"/>
      <c r="I69" s="447">
        <f t="shared" si="2"/>
        <v>0</v>
      </c>
      <c r="J69" s="447"/>
      <c r="K69" s="84"/>
    </row>
    <row r="70" spans="1:24" hidden="1" x14ac:dyDescent="0.2">
      <c r="A70" s="263"/>
      <c r="B70" s="291"/>
      <c r="C70" s="291"/>
      <c r="D70" s="291"/>
      <c r="E70" s="281"/>
      <c r="F70" s="281"/>
      <c r="G70" s="290"/>
      <c r="H70" s="290"/>
      <c r="I70" s="447">
        <f t="shared" si="2"/>
        <v>0</v>
      </c>
      <c r="J70" s="447"/>
      <c r="K70" s="84"/>
    </row>
    <row r="71" spans="1:24" hidden="1" x14ac:dyDescent="0.2">
      <c r="A71" s="263"/>
      <c r="B71" s="291"/>
      <c r="C71" s="291"/>
      <c r="D71" s="291"/>
      <c r="E71" s="281"/>
      <c r="F71" s="281"/>
      <c r="G71" s="290"/>
      <c r="H71" s="290"/>
      <c r="I71" s="447">
        <f t="shared" si="2"/>
        <v>0</v>
      </c>
      <c r="J71" s="447"/>
      <c r="K71" s="84"/>
    </row>
    <row r="72" spans="1:24" hidden="1" x14ac:dyDescent="0.2">
      <c r="A72" s="263"/>
      <c r="B72" s="281" t="s">
        <v>288</v>
      </c>
      <c r="C72" s="281"/>
      <c r="D72" s="281"/>
      <c r="E72" s="281" t="s">
        <v>35</v>
      </c>
      <c r="F72" s="281"/>
      <c r="G72" s="290" t="s">
        <v>35</v>
      </c>
      <c r="H72" s="290"/>
      <c r="I72" s="447">
        <f>SUM(I66:J71)</f>
        <v>0</v>
      </c>
      <c r="J72" s="290"/>
      <c r="K72" s="84"/>
    </row>
    <row r="73" spans="1:24" hidden="1" x14ac:dyDescent="0.2">
      <c r="K73" s="84"/>
    </row>
    <row r="74" spans="1:24" x14ac:dyDescent="0.2">
      <c r="J74" s="104"/>
      <c r="K74" s="84"/>
    </row>
    <row r="76" spans="1:24" ht="70.5" customHeight="1" x14ac:dyDescent="0.2">
      <c r="B76" s="214">
        <v>2</v>
      </c>
      <c r="C76" s="517" t="s">
        <v>395</v>
      </c>
      <c r="D76" s="518" t="s">
        <v>395</v>
      </c>
      <c r="E76" s="518" t="s">
        <v>395</v>
      </c>
      <c r="F76" s="518" t="s">
        <v>395</v>
      </c>
      <c r="G76" s="518" t="s">
        <v>395</v>
      </c>
      <c r="H76" s="518" t="s">
        <v>395</v>
      </c>
      <c r="I76" s="518" t="s">
        <v>395</v>
      </c>
    </row>
    <row r="78" spans="1:24" ht="15.75" x14ac:dyDescent="0.25">
      <c r="C78" s="98"/>
      <c r="I78" s="71" t="s">
        <v>392</v>
      </c>
    </row>
    <row r="79" spans="1:24" x14ac:dyDescent="0.2">
      <c r="A79" s="73" t="s">
        <v>265</v>
      </c>
      <c r="B79" s="281" t="s">
        <v>307</v>
      </c>
      <c r="C79" s="281"/>
      <c r="D79" s="281"/>
      <c r="E79" s="281"/>
      <c r="F79" s="281"/>
      <c r="G79" s="281"/>
      <c r="H79" s="281"/>
      <c r="I79" s="99" t="s">
        <v>308</v>
      </c>
    </row>
    <row r="80" spans="1:24" ht="15.75" x14ac:dyDescent="0.2">
      <c r="A80" s="73"/>
      <c r="B80" s="282" t="s">
        <v>403</v>
      </c>
      <c r="C80" s="283"/>
      <c r="D80" s="283"/>
      <c r="E80" s="283"/>
      <c r="F80" s="283"/>
      <c r="G80" s="283"/>
      <c r="H80" s="284"/>
      <c r="I80" s="101">
        <v>0</v>
      </c>
    </row>
    <row r="81" spans="1:9" ht="15.75" x14ac:dyDescent="0.25">
      <c r="A81" s="263"/>
      <c r="B81" s="285" t="s">
        <v>268</v>
      </c>
      <c r="C81" s="286"/>
      <c r="D81" s="286"/>
      <c r="E81" s="286"/>
      <c r="F81" s="286"/>
      <c r="G81" s="286"/>
      <c r="H81" s="286"/>
      <c r="I81" s="105">
        <f>I80/1.302</f>
        <v>0</v>
      </c>
    </row>
    <row r="82" spans="1:9" x14ac:dyDescent="0.2">
      <c r="A82" s="77">
        <v>1</v>
      </c>
      <c r="B82" s="287" t="s">
        <v>269</v>
      </c>
      <c r="C82" s="287"/>
      <c r="D82" s="287"/>
      <c r="E82" s="287"/>
      <c r="F82" s="287"/>
      <c r="G82" s="287"/>
      <c r="H82" s="287"/>
      <c r="I82" s="107"/>
    </row>
    <row r="83" spans="1:9" ht="15.75" x14ac:dyDescent="0.25">
      <c r="A83" s="77" t="s">
        <v>270</v>
      </c>
      <c r="B83" s="280" t="s">
        <v>271</v>
      </c>
      <c r="C83" s="280"/>
      <c r="D83" s="280"/>
      <c r="E83" s="280"/>
      <c r="F83" s="280"/>
      <c r="G83" s="280"/>
      <c r="H83" s="280"/>
      <c r="I83" s="105">
        <f>I81*22%</f>
        <v>0</v>
      </c>
    </row>
    <row r="84" spans="1:9" ht="15.75" x14ac:dyDescent="0.25">
      <c r="A84" s="77" t="s">
        <v>272</v>
      </c>
      <c r="B84" s="287" t="s">
        <v>273</v>
      </c>
      <c r="C84" s="287"/>
      <c r="D84" s="287"/>
      <c r="E84" s="287"/>
      <c r="F84" s="287"/>
      <c r="G84" s="287"/>
      <c r="H84" s="287"/>
      <c r="I84" s="110"/>
    </row>
    <row r="85" spans="1:9" ht="15.75" x14ac:dyDescent="0.25">
      <c r="A85" s="77" t="s">
        <v>274</v>
      </c>
      <c r="B85" s="280" t="s">
        <v>275</v>
      </c>
      <c r="C85" s="280"/>
      <c r="D85" s="280"/>
      <c r="E85" s="280"/>
      <c r="F85" s="280"/>
      <c r="G85" s="280"/>
      <c r="H85" s="280"/>
      <c r="I85" s="110"/>
    </row>
    <row r="86" spans="1:9" ht="15.75" x14ac:dyDescent="0.25">
      <c r="A86" s="77">
        <v>2</v>
      </c>
      <c r="B86" s="287" t="s">
        <v>276</v>
      </c>
      <c r="C86" s="287"/>
      <c r="D86" s="287"/>
      <c r="E86" s="287"/>
      <c r="F86" s="287"/>
      <c r="G86" s="287"/>
      <c r="H86" s="287"/>
      <c r="I86" s="110"/>
    </row>
    <row r="87" spans="1:9" ht="15.75" x14ac:dyDescent="0.25">
      <c r="A87" s="77" t="s">
        <v>277</v>
      </c>
      <c r="B87" s="280" t="s">
        <v>278</v>
      </c>
      <c r="C87" s="280"/>
      <c r="D87" s="280"/>
      <c r="E87" s="280"/>
      <c r="F87" s="280"/>
      <c r="G87" s="280"/>
      <c r="H87" s="280"/>
      <c r="I87" s="110">
        <f>I81*2.9%</f>
        <v>0</v>
      </c>
    </row>
    <row r="88" spans="1:9" ht="15.75" x14ac:dyDescent="0.25">
      <c r="A88" s="77" t="s">
        <v>279</v>
      </c>
      <c r="B88" s="287" t="s">
        <v>280</v>
      </c>
      <c r="C88" s="287"/>
      <c r="D88" s="287"/>
      <c r="E88" s="287"/>
      <c r="F88" s="287"/>
      <c r="G88" s="287"/>
      <c r="H88" s="287"/>
      <c r="I88" s="110"/>
    </row>
    <row r="89" spans="1:9" ht="15.75" x14ac:dyDescent="0.25">
      <c r="A89" s="82" t="s">
        <v>281</v>
      </c>
      <c r="B89" s="280" t="s">
        <v>282</v>
      </c>
      <c r="C89" s="280"/>
      <c r="D89" s="280"/>
      <c r="E89" s="280"/>
      <c r="F89" s="280"/>
      <c r="G89" s="280"/>
      <c r="H89" s="280"/>
      <c r="I89" s="110">
        <f>I81*0.2%</f>
        <v>0</v>
      </c>
    </row>
    <row r="90" spans="1:9" ht="15.75" x14ac:dyDescent="0.25">
      <c r="A90" s="77" t="s">
        <v>283</v>
      </c>
      <c r="B90" s="280" t="s">
        <v>284</v>
      </c>
      <c r="C90" s="280"/>
      <c r="D90" s="280"/>
      <c r="E90" s="280"/>
      <c r="F90" s="280"/>
      <c r="G90" s="280"/>
      <c r="H90" s="280"/>
      <c r="I90" s="110"/>
    </row>
    <row r="91" spans="1:9" ht="15.75" x14ac:dyDescent="0.25">
      <c r="A91" s="77" t="s">
        <v>285</v>
      </c>
      <c r="B91" s="280" t="s">
        <v>286</v>
      </c>
      <c r="C91" s="280"/>
      <c r="D91" s="280"/>
      <c r="E91" s="280"/>
      <c r="F91" s="280"/>
      <c r="G91" s="280"/>
      <c r="H91" s="280"/>
      <c r="I91" s="110"/>
    </row>
    <row r="92" spans="1:9" ht="15.75" x14ac:dyDescent="0.25">
      <c r="A92" s="77">
        <v>3</v>
      </c>
      <c r="B92" s="280" t="s">
        <v>287</v>
      </c>
      <c r="C92" s="280"/>
      <c r="D92" s="280"/>
      <c r="E92" s="280"/>
      <c r="F92" s="280"/>
      <c r="G92" s="280"/>
      <c r="H92" s="280"/>
      <c r="I92" s="110">
        <f>I81*5.1%</f>
        <v>0</v>
      </c>
    </row>
    <row r="93" spans="1:9" ht="15.75" x14ac:dyDescent="0.25">
      <c r="A93" s="77"/>
      <c r="B93" s="288" t="s">
        <v>288</v>
      </c>
      <c r="C93" s="288"/>
      <c r="D93" s="288"/>
      <c r="E93" s="288"/>
      <c r="F93" s="288"/>
      <c r="G93" s="288"/>
      <c r="H93" s="288"/>
      <c r="I93" s="112">
        <f>SUM(I83:I92)</f>
        <v>0</v>
      </c>
    </row>
    <row r="94" spans="1:9" x14ac:dyDescent="0.2">
      <c r="B94" s="289"/>
      <c r="C94" s="289"/>
      <c r="D94" s="289"/>
      <c r="E94" s="289"/>
      <c r="F94" s="289"/>
      <c r="G94" s="289"/>
      <c r="H94" s="289"/>
    </row>
    <row r="99" spans="1:10" ht="25.5" customHeight="1" x14ac:dyDescent="0.2">
      <c r="A99" s="263" t="s">
        <v>92</v>
      </c>
      <c r="B99" s="226"/>
      <c r="C99" s="226"/>
      <c r="D99" s="226" t="s">
        <v>425</v>
      </c>
      <c r="E99" s="264"/>
      <c r="F99" s="226"/>
      <c r="G99" s="227"/>
      <c r="H99" s="77" t="s">
        <v>390</v>
      </c>
      <c r="I99" s="77" t="s">
        <v>424</v>
      </c>
      <c r="J99" s="77" t="s">
        <v>432</v>
      </c>
    </row>
    <row r="100" spans="1:10" ht="23.25" customHeight="1" x14ac:dyDescent="0.25">
      <c r="A100" s="77">
        <v>1</v>
      </c>
      <c r="B100" s="519" t="s">
        <v>426</v>
      </c>
      <c r="C100" s="520"/>
      <c r="D100" s="520"/>
      <c r="E100" s="520"/>
      <c r="F100" s="520"/>
      <c r="G100" s="521"/>
      <c r="H100" s="228"/>
      <c r="I100" s="77" t="s">
        <v>420</v>
      </c>
      <c r="J100" s="77">
        <v>222</v>
      </c>
    </row>
    <row r="101" spans="1:10" ht="26.25" customHeight="1" x14ac:dyDescent="0.25">
      <c r="A101" s="77">
        <v>2</v>
      </c>
      <c r="B101" s="519" t="s">
        <v>427</v>
      </c>
      <c r="C101" s="520"/>
      <c r="D101" s="520"/>
      <c r="E101" s="520"/>
      <c r="F101" s="520"/>
      <c r="G101" s="521"/>
      <c r="H101" s="228"/>
      <c r="I101" s="77" t="s">
        <v>423</v>
      </c>
      <c r="J101" s="77">
        <v>226</v>
      </c>
    </row>
    <row r="102" spans="1:10" ht="15" x14ac:dyDescent="0.25">
      <c r="A102" s="77">
        <v>3</v>
      </c>
      <c r="B102" s="522" t="s">
        <v>429</v>
      </c>
      <c r="C102" s="523"/>
      <c r="D102" s="523"/>
      <c r="E102" s="523"/>
      <c r="F102" s="523"/>
      <c r="G102" s="524"/>
      <c r="H102" s="228"/>
      <c r="I102" s="77" t="s">
        <v>421</v>
      </c>
      <c r="J102" s="77">
        <v>226</v>
      </c>
    </row>
    <row r="103" spans="1:10" ht="27.75" customHeight="1" x14ac:dyDescent="0.25">
      <c r="A103" s="77">
        <v>4</v>
      </c>
      <c r="B103" s="519" t="s">
        <v>430</v>
      </c>
      <c r="C103" s="520"/>
      <c r="D103" s="520"/>
      <c r="E103" s="520"/>
      <c r="F103" s="520"/>
      <c r="G103" s="521"/>
      <c r="H103" s="228"/>
      <c r="I103" s="77" t="s">
        <v>422</v>
      </c>
      <c r="J103" s="77">
        <v>226</v>
      </c>
    </row>
    <row r="104" spans="1:10" ht="15" x14ac:dyDescent="0.25">
      <c r="A104" s="77"/>
      <c r="B104" s="522"/>
      <c r="C104" s="523"/>
      <c r="D104" s="523"/>
      <c r="E104" s="523"/>
      <c r="F104" s="523"/>
      <c r="G104" s="524"/>
      <c r="H104" s="228"/>
      <c r="I104" s="77"/>
      <c r="J104" s="263"/>
    </row>
    <row r="105" spans="1:10" ht="15" x14ac:dyDescent="0.25">
      <c r="A105" s="77"/>
      <c r="B105" s="522"/>
      <c r="C105" s="523"/>
      <c r="D105" s="523"/>
      <c r="E105" s="523"/>
      <c r="F105" s="523"/>
      <c r="G105" s="524"/>
      <c r="H105" s="228"/>
      <c r="I105" s="77"/>
      <c r="J105" s="263"/>
    </row>
    <row r="106" spans="1:10" x14ac:dyDescent="0.2">
      <c r="A106" s="77"/>
      <c r="B106" s="226"/>
      <c r="C106" s="226"/>
      <c r="D106" s="226"/>
      <c r="E106" s="264"/>
      <c r="F106" s="226"/>
      <c r="G106" s="227"/>
      <c r="H106" s="228"/>
      <c r="I106" s="77"/>
      <c r="J106" s="263"/>
    </row>
    <row r="107" spans="1:10" x14ac:dyDescent="0.2">
      <c r="A107" s="263"/>
      <c r="B107" s="226"/>
      <c r="C107" s="226"/>
      <c r="D107" s="226"/>
      <c r="E107" s="264"/>
      <c r="F107" s="226"/>
      <c r="G107" s="227"/>
      <c r="H107" s="228"/>
      <c r="I107" s="77"/>
      <c r="J107" s="263"/>
    </row>
    <row r="108" spans="1:10" x14ac:dyDescent="0.2">
      <c r="A108" s="263"/>
      <c r="B108" s="226"/>
      <c r="C108" s="226"/>
      <c r="D108" s="226"/>
      <c r="E108" s="264"/>
      <c r="F108" s="226"/>
      <c r="G108" s="227"/>
      <c r="H108" s="228"/>
      <c r="I108" s="77"/>
      <c r="J108" s="263"/>
    </row>
    <row r="109" spans="1:10" x14ac:dyDescent="0.2">
      <c r="A109" s="263"/>
      <c r="B109" s="226"/>
      <c r="C109" s="226"/>
      <c r="D109" s="226"/>
      <c r="E109" s="264"/>
      <c r="F109" s="226"/>
      <c r="G109" s="227"/>
      <c r="H109" s="228"/>
      <c r="I109" s="77"/>
      <c r="J109" s="263"/>
    </row>
    <row r="110" spans="1:10" x14ac:dyDescent="0.2">
      <c r="A110" s="263"/>
      <c r="B110" s="226"/>
      <c r="C110" s="226"/>
      <c r="D110" s="226"/>
      <c r="E110" s="264"/>
      <c r="F110" s="226"/>
      <c r="G110" s="227"/>
      <c r="H110" s="228"/>
      <c r="I110" s="77"/>
      <c r="J110" s="263"/>
    </row>
    <row r="111" spans="1:10" x14ac:dyDescent="0.2">
      <c r="A111" s="263"/>
      <c r="B111" s="226"/>
      <c r="C111" s="226"/>
      <c r="D111" s="226"/>
      <c r="E111" s="264"/>
      <c r="F111" s="226"/>
      <c r="G111" s="227"/>
      <c r="H111" s="228"/>
      <c r="I111" s="77"/>
      <c r="J111" s="263"/>
    </row>
    <row r="112" spans="1:10" x14ac:dyDescent="0.2">
      <c r="A112" s="263"/>
      <c r="B112" s="226"/>
      <c r="C112" s="226"/>
      <c r="D112" s="226"/>
      <c r="E112" s="264"/>
      <c r="F112" s="226"/>
      <c r="G112" s="227"/>
      <c r="H112" s="228"/>
      <c r="I112" s="77"/>
      <c r="J112" s="263"/>
    </row>
    <row r="113" spans="1:10" x14ac:dyDescent="0.2">
      <c r="A113" s="263"/>
      <c r="B113" s="226"/>
      <c r="C113" s="226"/>
      <c r="D113" s="226"/>
      <c r="E113" s="264"/>
      <c r="F113" s="226"/>
      <c r="G113" s="227"/>
      <c r="H113" s="228"/>
      <c r="I113" s="77"/>
      <c r="J113" s="263"/>
    </row>
    <row r="114" spans="1:10" x14ac:dyDescent="0.2">
      <c r="A114" s="263"/>
      <c r="B114" s="226"/>
      <c r="C114" s="226"/>
      <c r="D114" s="226"/>
      <c r="E114" s="264"/>
      <c r="F114" s="226"/>
      <c r="G114" s="227"/>
      <c r="H114" s="228"/>
      <c r="I114" s="77"/>
      <c r="J114" s="263"/>
    </row>
    <row r="115" spans="1:10" x14ac:dyDescent="0.2">
      <c r="A115" s="263"/>
      <c r="B115" s="226"/>
      <c r="C115" s="226"/>
      <c r="D115" s="226"/>
      <c r="E115" s="264"/>
      <c r="F115" s="226"/>
      <c r="G115" s="227"/>
      <c r="H115" s="228"/>
      <c r="I115" s="77"/>
      <c r="J115" s="263"/>
    </row>
    <row r="116" spans="1:10" x14ac:dyDescent="0.2">
      <c r="A116" s="263"/>
      <c r="B116" s="226"/>
      <c r="C116" s="226"/>
      <c r="D116" s="226"/>
      <c r="E116" s="264"/>
      <c r="F116" s="226"/>
      <c r="G116" s="227"/>
      <c r="H116" s="228"/>
      <c r="I116" s="77"/>
      <c r="J116" s="263"/>
    </row>
    <row r="117" spans="1:10" x14ac:dyDescent="0.2">
      <c r="A117" s="263"/>
      <c r="B117" s="226"/>
      <c r="C117" s="226"/>
      <c r="D117" s="226"/>
      <c r="E117" s="264"/>
      <c r="F117" s="226"/>
      <c r="G117" s="227" t="s">
        <v>428</v>
      </c>
      <c r="H117" s="230">
        <f>SUM(H100:H116)</f>
        <v>0</v>
      </c>
      <c r="I117" s="77"/>
      <c r="J117" s="263"/>
    </row>
    <row r="119" spans="1:10" x14ac:dyDescent="0.2">
      <c r="D119" s="68" t="s">
        <v>431</v>
      </c>
      <c r="H119" s="229">
        <f>I44+I80+H117</f>
        <v>0</v>
      </c>
    </row>
  </sheetData>
  <mergeCells count="148">
    <mergeCell ref="B13:D13"/>
    <mergeCell ref="E13:G13"/>
    <mergeCell ref="B14:D14"/>
    <mergeCell ref="E14:G14"/>
    <mergeCell ref="B15:D15"/>
    <mergeCell ref="E15:G15"/>
    <mergeCell ref="C4:J5"/>
    <mergeCell ref="C7:J7"/>
    <mergeCell ref="K7:K8"/>
    <mergeCell ref="B11:D11"/>
    <mergeCell ref="E11:G11"/>
    <mergeCell ref="B12:D12"/>
    <mergeCell ref="E12:G12"/>
    <mergeCell ref="B19:D19"/>
    <mergeCell ref="E19:G19"/>
    <mergeCell ref="B20:D20"/>
    <mergeCell ref="E20:G20"/>
    <mergeCell ref="A21:D21"/>
    <mergeCell ref="E21:G21"/>
    <mergeCell ref="B16:D16"/>
    <mergeCell ref="E16:G16"/>
    <mergeCell ref="B17:D17"/>
    <mergeCell ref="E17:G17"/>
    <mergeCell ref="B18:D18"/>
    <mergeCell ref="E18:G18"/>
    <mergeCell ref="B30:D30"/>
    <mergeCell ref="E30:G30"/>
    <mergeCell ref="B31:D31"/>
    <mergeCell ref="E31:G31"/>
    <mergeCell ref="B32:D32"/>
    <mergeCell ref="E32:G32"/>
    <mergeCell ref="B27:D27"/>
    <mergeCell ref="E27:G27"/>
    <mergeCell ref="B28:D28"/>
    <mergeCell ref="E28:G28"/>
    <mergeCell ref="B29:D29"/>
    <mergeCell ref="E29:G29"/>
    <mergeCell ref="B36:D36"/>
    <mergeCell ref="E36:G36"/>
    <mergeCell ref="A37:D37"/>
    <mergeCell ref="E37:G37"/>
    <mergeCell ref="C41:I41"/>
    <mergeCell ref="B43:H43"/>
    <mergeCell ref="B33:D33"/>
    <mergeCell ref="E33:G33"/>
    <mergeCell ref="B34:D34"/>
    <mergeCell ref="E34:G34"/>
    <mergeCell ref="B35:D35"/>
    <mergeCell ref="E35:G35"/>
    <mergeCell ref="B50:H50"/>
    <mergeCell ref="B51:H51"/>
    <mergeCell ref="B52:H52"/>
    <mergeCell ref="B53:H53"/>
    <mergeCell ref="B54:H54"/>
    <mergeCell ref="B55:H55"/>
    <mergeCell ref="B44:H44"/>
    <mergeCell ref="B45:H45"/>
    <mergeCell ref="B46:H46"/>
    <mergeCell ref="B47:H47"/>
    <mergeCell ref="B48:H48"/>
    <mergeCell ref="B49:H49"/>
    <mergeCell ref="B56:H56"/>
    <mergeCell ref="B57:H57"/>
    <mergeCell ref="P57:R57"/>
    <mergeCell ref="S57:T57"/>
    <mergeCell ref="V57:X57"/>
    <mergeCell ref="B58:H58"/>
    <mergeCell ref="P58:R58"/>
    <mergeCell ref="S58:T58"/>
    <mergeCell ref="V58:X58"/>
    <mergeCell ref="P61:R61"/>
    <mergeCell ref="S61:T61"/>
    <mergeCell ref="V61:X61"/>
    <mergeCell ref="P62:R62"/>
    <mergeCell ref="S62:T62"/>
    <mergeCell ref="V62:X62"/>
    <mergeCell ref="P59:R59"/>
    <mergeCell ref="S59:T59"/>
    <mergeCell ref="V59:X59"/>
    <mergeCell ref="P60:R60"/>
    <mergeCell ref="S60:T60"/>
    <mergeCell ref="V60:X60"/>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B67:D67"/>
    <mergeCell ref="E67:F67"/>
    <mergeCell ref="G67:H67"/>
    <mergeCell ref="I67:J67"/>
    <mergeCell ref="B68:D68"/>
    <mergeCell ref="E68:F68"/>
    <mergeCell ref="G68:H68"/>
    <mergeCell ref="I68:J68"/>
    <mergeCell ref="B65:D65"/>
    <mergeCell ref="E65:F65"/>
    <mergeCell ref="G65:H65"/>
    <mergeCell ref="I65:J65"/>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84:H84"/>
    <mergeCell ref="B85:H85"/>
    <mergeCell ref="B86:H86"/>
    <mergeCell ref="B87:H87"/>
    <mergeCell ref="B88:H88"/>
    <mergeCell ref="B89:H89"/>
    <mergeCell ref="C76:I76"/>
    <mergeCell ref="B79:H79"/>
    <mergeCell ref="B80:H80"/>
    <mergeCell ref="B81:H81"/>
    <mergeCell ref="B82:H82"/>
    <mergeCell ref="B83:H83"/>
    <mergeCell ref="B101:G101"/>
    <mergeCell ref="B102:G102"/>
    <mergeCell ref="B103:G103"/>
    <mergeCell ref="B104:G104"/>
    <mergeCell ref="B105:G105"/>
    <mergeCell ref="B90:H90"/>
    <mergeCell ref="B91:H91"/>
    <mergeCell ref="B92:H92"/>
    <mergeCell ref="B93:H93"/>
    <mergeCell ref="B94:H94"/>
    <mergeCell ref="B100:G100"/>
  </mergeCells>
  <pageMargins left="0.31496062992125984" right="0.31496062992125984" top="0.31496062992125984" bottom="0.3149606299212598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9"/>
  <sheetViews>
    <sheetView topLeftCell="A6" zoomScale="115" zoomScaleNormal="115" workbookViewId="0">
      <selection activeCell="I44" sqref="I44"/>
    </sheetView>
  </sheetViews>
  <sheetFormatPr defaultColWidth="8.85546875" defaultRowHeight="12" x14ac:dyDescent="0.2"/>
  <cols>
    <col min="1" max="1" width="4.7109375" style="68" customWidth="1"/>
    <col min="2" max="2" width="10.28515625" style="68" customWidth="1"/>
    <col min="3" max="3" width="7.5703125" style="68" customWidth="1"/>
    <col min="4" max="4" width="25.5703125" style="68" customWidth="1"/>
    <col min="5" max="5" width="11.28515625" style="270" customWidth="1"/>
    <col min="6" max="6" width="12.28515625" style="68" customWidth="1"/>
    <col min="7" max="7" width="10.28515625" style="68" customWidth="1"/>
    <col min="8" max="8" width="15.42578125" style="68" customWidth="1"/>
    <col min="9" max="9" width="18.5703125" style="68" customWidth="1"/>
    <col min="10" max="10" width="19.7109375" style="68" customWidth="1"/>
    <col min="11" max="11" width="24.42578125" style="68" customWidth="1"/>
    <col min="12" max="12" width="13.85546875" style="68" customWidth="1"/>
    <col min="13" max="13" width="12.85546875" style="68" customWidth="1"/>
    <col min="14" max="14" width="13.7109375" style="68" customWidth="1"/>
    <col min="15" max="15" width="13.7109375" style="68" bestFit="1" customWidth="1"/>
    <col min="16" max="16384" width="8.85546875" style="68"/>
  </cols>
  <sheetData>
    <row r="1" spans="1:13" hidden="1" x14ac:dyDescent="0.2"/>
    <row r="2" spans="1:13" hidden="1" x14ac:dyDescent="0.2">
      <c r="D2" s="68" t="s">
        <v>293</v>
      </c>
    </row>
    <row r="3" spans="1:13" hidden="1" x14ac:dyDescent="0.2">
      <c r="C3" s="68" t="s">
        <v>294</v>
      </c>
    </row>
    <row r="4" spans="1:13" ht="13.15" hidden="1" customHeight="1" x14ac:dyDescent="0.2">
      <c r="C4" s="427" t="s">
        <v>295</v>
      </c>
      <c r="D4" s="427"/>
      <c r="E4" s="427"/>
      <c r="F4" s="427"/>
      <c r="G4" s="427"/>
      <c r="H4" s="427"/>
      <c r="I4" s="427"/>
      <c r="J4" s="427"/>
      <c r="K4" s="93"/>
      <c r="L4" s="93"/>
      <c r="M4" s="93"/>
    </row>
    <row r="5" spans="1:13" ht="13.15" hidden="1" customHeight="1" x14ac:dyDescent="0.2">
      <c r="C5" s="427"/>
      <c r="D5" s="427"/>
      <c r="E5" s="427"/>
      <c r="F5" s="427"/>
      <c r="G5" s="427"/>
      <c r="H5" s="427"/>
      <c r="I5" s="427"/>
      <c r="J5" s="427"/>
      <c r="K5" s="93"/>
      <c r="L5" s="93"/>
      <c r="M5" s="93"/>
    </row>
    <row r="6" spans="1:13" ht="13.15" customHeight="1" x14ac:dyDescent="0.2">
      <c r="C6" s="94"/>
      <c r="D6" s="94"/>
      <c r="E6" s="94"/>
      <c r="F6" s="94"/>
      <c r="G6" s="94"/>
      <c r="H6" s="94"/>
      <c r="I6" s="94"/>
      <c r="J6" s="94"/>
      <c r="K6" s="93"/>
      <c r="L6" s="93"/>
      <c r="M6" s="93"/>
    </row>
    <row r="7" spans="1:13" ht="13.15" customHeight="1" x14ac:dyDescent="0.2">
      <c r="C7" s="428" t="s">
        <v>498</v>
      </c>
      <c r="D7" s="428"/>
      <c r="E7" s="428"/>
      <c r="F7" s="428"/>
      <c r="G7" s="428"/>
      <c r="H7" s="428"/>
      <c r="I7" s="428"/>
      <c r="J7" s="428"/>
      <c r="K7" s="429"/>
      <c r="L7" s="93"/>
      <c r="M7" s="93"/>
    </row>
    <row r="8" spans="1:13" ht="13.15" customHeight="1" x14ac:dyDescent="0.2">
      <c r="C8" s="95"/>
      <c r="D8" s="95"/>
      <c r="E8" s="95"/>
      <c r="F8" s="95"/>
      <c r="G8" s="95"/>
      <c r="H8" s="95"/>
      <c r="I8" s="95"/>
      <c r="J8" s="95"/>
      <c r="K8" s="429"/>
      <c r="L8" s="93"/>
      <c r="M8" s="93"/>
    </row>
    <row r="9" spans="1:13" x14ac:dyDescent="0.2">
      <c r="L9" s="187"/>
    </row>
    <row r="10" spans="1:13" hidden="1" x14ac:dyDescent="0.2"/>
    <row r="11" spans="1:13" ht="57" hidden="1" customHeight="1" x14ac:dyDescent="0.2">
      <c r="A11" s="96" t="s">
        <v>265</v>
      </c>
      <c r="B11" s="281" t="s">
        <v>296</v>
      </c>
      <c r="C11" s="281"/>
      <c r="D11" s="281"/>
      <c r="E11" s="281" t="s">
        <v>297</v>
      </c>
      <c r="F11" s="281"/>
      <c r="G11" s="281"/>
      <c r="H11" s="73" t="s">
        <v>298</v>
      </c>
      <c r="I11" s="73" t="s">
        <v>299</v>
      </c>
      <c r="J11" s="73" t="s">
        <v>300</v>
      </c>
    </row>
    <row r="12" spans="1:13" ht="15" hidden="1" customHeight="1" x14ac:dyDescent="0.2">
      <c r="A12" s="77">
        <v>1</v>
      </c>
      <c r="B12" s="281">
        <v>2</v>
      </c>
      <c r="C12" s="281"/>
      <c r="D12" s="281"/>
      <c r="E12" s="281">
        <v>3</v>
      </c>
      <c r="F12" s="281"/>
      <c r="G12" s="281"/>
      <c r="H12" s="77">
        <v>4</v>
      </c>
      <c r="I12" s="77">
        <v>5</v>
      </c>
      <c r="J12" s="77">
        <v>6</v>
      </c>
    </row>
    <row r="13" spans="1:13" hidden="1" x14ac:dyDescent="0.2">
      <c r="A13" s="263"/>
      <c r="B13" s="281"/>
      <c r="C13" s="281"/>
      <c r="D13" s="281"/>
      <c r="E13" s="281"/>
      <c r="F13" s="281"/>
      <c r="G13" s="281"/>
      <c r="H13" s="263"/>
      <c r="I13" s="263"/>
      <c r="J13" s="97">
        <f t="shared" ref="J13:J20" si="0">E13*H13*I13</f>
        <v>0</v>
      </c>
    </row>
    <row r="14" spans="1:13" hidden="1" x14ac:dyDescent="0.2">
      <c r="A14" s="263"/>
      <c r="B14" s="281"/>
      <c r="C14" s="281"/>
      <c r="D14" s="281"/>
      <c r="E14" s="281"/>
      <c r="F14" s="281"/>
      <c r="G14" s="281"/>
      <c r="H14" s="263"/>
      <c r="I14" s="263"/>
      <c r="J14" s="97">
        <f t="shared" si="0"/>
        <v>0</v>
      </c>
    </row>
    <row r="15" spans="1:13" hidden="1" x14ac:dyDescent="0.2">
      <c r="A15" s="263"/>
      <c r="B15" s="281"/>
      <c r="C15" s="281"/>
      <c r="D15" s="281"/>
      <c r="E15" s="281"/>
      <c r="F15" s="281"/>
      <c r="G15" s="281"/>
      <c r="H15" s="263"/>
      <c r="I15" s="263"/>
      <c r="J15" s="97">
        <f t="shared" si="0"/>
        <v>0</v>
      </c>
    </row>
    <row r="16" spans="1:13" hidden="1" x14ac:dyDescent="0.2">
      <c r="A16" s="263"/>
      <c r="B16" s="281"/>
      <c r="C16" s="281"/>
      <c r="D16" s="281"/>
      <c r="E16" s="281"/>
      <c r="F16" s="281"/>
      <c r="G16" s="281"/>
      <c r="H16" s="263"/>
      <c r="I16" s="263"/>
      <c r="J16" s="97">
        <f t="shared" si="0"/>
        <v>0</v>
      </c>
    </row>
    <row r="17" spans="1:11" hidden="1" x14ac:dyDescent="0.2">
      <c r="A17" s="263"/>
      <c r="B17" s="281"/>
      <c r="C17" s="281"/>
      <c r="D17" s="281"/>
      <c r="E17" s="281"/>
      <c r="F17" s="281"/>
      <c r="G17" s="281"/>
      <c r="H17" s="263"/>
      <c r="I17" s="263"/>
      <c r="J17" s="97">
        <f t="shared" si="0"/>
        <v>0</v>
      </c>
      <c r="K17" s="68" t="s">
        <v>301</v>
      </c>
    </row>
    <row r="18" spans="1:11" hidden="1" x14ac:dyDescent="0.2">
      <c r="A18" s="263"/>
      <c r="B18" s="281"/>
      <c r="C18" s="281"/>
      <c r="D18" s="281"/>
      <c r="E18" s="281"/>
      <c r="F18" s="281"/>
      <c r="G18" s="281"/>
      <c r="H18" s="263"/>
      <c r="I18" s="263"/>
      <c r="J18" s="97">
        <f t="shared" si="0"/>
        <v>0</v>
      </c>
    </row>
    <row r="19" spans="1:11" hidden="1" x14ac:dyDescent="0.2">
      <c r="A19" s="263"/>
      <c r="B19" s="281"/>
      <c r="C19" s="281"/>
      <c r="D19" s="281"/>
      <c r="E19" s="281"/>
      <c r="F19" s="281"/>
      <c r="G19" s="281"/>
      <c r="H19" s="263"/>
      <c r="I19" s="263"/>
      <c r="J19" s="97">
        <f t="shared" si="0"/>
        <v>0</v>
      </c>
    </row>
    <row r="20" spans="1:11" hidden="1" x14ac:dyDescent="0.2">
      <c r="A20" s="263"/>
      <c r="B20" s="281"/>
      <c r="C20" s="281"/>
      <c r="D20" s="281"/>
      <c r="E20" s="281"/>
      <c r="F20" s="281"/>
      <c r="G20" s="281"/>
      <c r="H20" s="263"/>
      <c r="I20" s="263"/>
      <c r="J20" s="97">
        <f t="shared" si="0"/>
        <v>0</v>
      </c>
    </row>
    <row r="21" spans="1:11" hidden="1" x14ac:dyDescent="0.2">
      <c r="A21" s="430" t="s">
        <v>288</v>
      </c>
      <c r="B21" s="431"/>
      <c r="C21" s="431"/>
      <c r="D21" s="432"/>
      <c r="E21" s="281" t="s">
        <v>35</v>
      </c>
      <c r="F21" s="281"/>
      <c r="G21" s="281"/>
      <c r="H21" s="77" t="s">
        <v>35</v>
      </c>
      <c r="I21" s="77" t="s">
        <v>35</v>
      </c>
      <c r="J21" s="263"/>
    </row>
    <row r="22" spans="1:11" hidden="1" x14ac:dyDescent="0.2"/>
    <row r="23" spans="1:11" hidden="1" x14ac:dyDescent="0.2">
      <c r="B23" s="68" t="s">
        <v>302</v>
      </c>
    </row>
    <row r="24" spans="1:11" hidden="1" x14ac:dyDescent="0.2"/>
    <row r="25" spans="1:11" hidden="1" x14ac:dyDescent="0.2">
      <c r="C25" s="68" t="s">
        <v>303</v>
      </c>
    </row>
    <row r="26" spans="1:11" hidden="1" x14ac:dyDescent="0.2"/>
    <row r="27" spans="1:11" ht="36" hidden="1" x14ac:dyDescent="0.2">
      <c r="A27" s="96" t="s">
        <v>265</v>
      </c>
      <c r="B27" s="281" t="s">
        <v>296</v>
      </c>
      <c r="C27" s="281"/>
      <c r="D27" s="281"/>
      <c r="E27" s="281" t="s">
        <v>304</v>
      </c>
      <c r="F27" s="281"/>
      <c r="G27" s="281"/>
      <c r="H27" s="73" t="s">
        <v>305</v>
      </c>
      <c r="I27" s="73" t="s">
        <v>306</v>
      </c>
      <c r="J27" s="73" t="s">
        <v>300</v>
      </c>
    </row>
    <row r="28" spans="1:11" hidden="1" x14ac:dyDescent="0.2">
      <c r="A28" s="77">
        <v>1</v>
      </c>
      <c r="B28" s="281">
        <v>2</v>
      </c>
      <c r="C28" s="281"/>
      <c r="D28" s="281"/>
      <c r="E28" s="281">
        <v>3</v>
      </c>
      <c r="F28" s="281"/>
      <c r="G28" s="281"/>
      <c r="H28" s="77">
        <v>4</v>
      </c>
      <c r="I28" s="77">
        <v>5</v>
      </c>
      <c r="J28" s="77">
        <v>6</v>
      </c>
    </row>
    <row r="29" spans="1:11" hidden="1" x14ac:dyDescent="0.2">
      <c r="A29" s="263"/>
      <c r="B29" s="281"/>
      <c r="C29" s="281"/>
      <c r="D29" s="281"/>
      <c r="E29" s="281"/>
      <c r="F29" s="281"/>
      <c r="G29" s="281"/>
      <c r="H29" s="263"/>
      <c r="I29" s="263"/>
      <c r="J29" s="97">
        <f t="shared" ref="J29:J36" si="1">E29*H29*I29</f>
        <v>0</v>
      </c>
    </row>
    <row r="30" spans="1:11" hidden="1" x14ac:dyDescent="0.2">
      <c r="A30" s="263"/>
      <c r="B30" s="281"/>
      <c r="C30" s="281"/>
      <c r="D30" s="281"/>
      <c r="E30" s="281"/>
      <c r="F30" s="281"/>
      <c r="G30" s="281"/>
      <c r="H30" s="263"/>
      <c r="I30" s="263"/>
      <c r="J30" s="97">
        <f t="shared" si="1"/>
        <v>0</v>
      </c>
    </row>
    <row r="31" spans="1:11" hidden="1" x14ac:dyDescent="0.2">
      <c r="A31" s="263"/>
      <c r="B31" s="281"/>
      <c r="C31" s="281"/>
      <c r="D31" s="281"/>
      <c r="E31" s="281"/>
      <c r="F31" s="281"/>
      <c r="G31" s="281"/>
      <c r="H31" s="263"/>
      <c r="I31" s="263"/>
      <c r="J31" s="97">
        <f t="shared" si="1"/>
        <v>0</v>
      </c>
    </row>
    <row r="32" spans="1:11" hidden="1" x14ac:dyDescent="0.2">
      <c r="A32" s="263"/>
      <c r="B32" s="281"/>
      <c r="C32" s="281"/>
      <c r="D32" s="281"/>
      <c r="E32" s="281"/>
      <c r="F32" s="281"/>
      <c r="G32" s="281"/>
      <c r="H32" s="263"/>
      <c r="I32" s="263"/>
      <c r="J32" s="97">
        <f t="shared" si="1"/>
        <v>0</v>
      </c>
    </row>
    <row r="33" spans="1:12" hidden="1" x14ac:dyDescent="0.2">
      <c r="A33" s="263"/>
      <c r="B33" s="281"/>
      <c r="C33" s="281"/>
      <c r="D33" s="281"/>
      <c r="E33" s="281"/>
      <c r="F33" s="281"/>
      <c r="G33" s="281"/>
      <c r="H33" s="263"/>
      <c r="I33" s="263"/>
      <c r="J33" s="97">
        <f t="shared" si="1"/>
        <v>0</v>
      </c>
    </row>
    <row r="34" spans="1:12" hidden="1" x14ac:dyDescent="0.2">
      <c r="A34" s="263"/>
      <c r="B34" s="281"/>
      <c r="C34" s="281"/>
      <c r="D34" s="281"/>
      <c r="E34" s="281"/>
      <c r="F34" s="281"/>
      <c r="G34" s="281"/>
      <c r="H34" s="263"/>
      <c r="I34" s="263"/>
      <c r="J34" s="97">
        <f t="shared" si="1"/>
        <v>0</v>
      </c>
    </row>
    <row r="35" spans="1:12" hidden="1" x14ac:dyDescent="0.2">
      <c r="A35" s="263"/>
      <c r="B35" s="281"/>
      <c r="C35" s="281"/>
      <c r="D35" s="281"/>
      <c r="E35" s="281"/>
      <c r="F35" s="281"/>
      <c r="G35" s="281"/>
      <c r="H35" s="263"/>
      <c r="I35" s="263"/>
      <c r="J35" s="97">
        <f t="shared" si="1"/>
        <v>0</v>
      </c>
    </row>
    <row r="36" spans="1:12" hidden="1" x14ac:dyDescent="0.2">
      <c r="A36" s="263"/>
      <c r="B36" s="281"/>
      <c r="C36" s="281"/>
      <c r="D36" s="281"/>
      <c r="E36" s="281"/>
      <c r="F36" s="281"/>
      <c r="G36" s="281"/>
      <c r="H36" s="263"/>
      <c r="I36" s="263"/>
      <c r="J36" s="97">
        <f t="shared" si="1"/>
        <v>0</v>
      </c>
    </row>
    <row r="37" spans="1:12" hidden="1" x14ac:dyDescent="0.2">
      <c r="A37" s="430" t="s">
        <v>288</v>
      </c>
      <c r="B37" s="431"/>
      <c r="C37" s="431"/>
      <c r="D37" s="432"/>
      <c r="E37" s="281" t="s">
        <v>35</v>
      </c>
      <c r="F37" s="281"/>
      <c r="G37" s="281"/>
      <c r="H37" s="77" t="s">
        <v>35</v>
      </c>
      <c r="I37" s="77" t="s">
        <v>35</v>
      </c>
      <c r="J37" s="263"/>
    </row>
    <row r="38" spans="1:12" hidden="1" x14ac:dyDescent="0.2"/>
    <row r="39" spans="1:12" hidden="1" x14ac:dyDescent="0.2">
      <c r="B39" s="68" t="s">
        <v>302</v>
      </c>
    </row>
    <row r="40" spans="1:12" x14ac:dyDescent="0.2">
      <c r="K40" s="68" t="s">
        <v>397</v>
      </c>
    </row>
    <row r="41" spans="1:12" ht="53.25" customHeight="1" x14ac:dyDescent="0.2">
      <c r="B41" s="214">
        <v>1</v>
      </c>
      <c r="C41" s="517" t="s">
        <v>393</v>
      </c>
      <c r="D41" s="518"/>
      <c r="E41" s="518"/>
      <c r="F41" s="518"/>
      <c r="G41" s="518"/>
      <c r="H41" s="518"/>
      <c r="I41" s="518"/>
      <c r="K41" s="212">
        <f>I44+I80</f>
        <v>0</v>
      </c>
    </row>
    <row r="42" spans="1:12" ht="15.75" x14ac:dyDescent="0.25">
      <c r="C42" s="98"/>
      <c r="I42" s="71" t="s">
        <v>467</v>
      </c>
      <c r="K42" s="217">
        <f>K41-H119</f>
        <v>0</v>
      </c>
    </row>
    <row r="43" spans="1:12" x14ac:dyDescent="0.2">
      <c r="A43" s="73" t="s">
        <v>265</v>
      </c>
      <c r="B43" s="281" t="s">
        <v>307</v>
      </c>
      <c r="C43" s="281"/>
      <c r="D43" s="281"/>
      <c r="E43" s="281"/>
      <c r="F43" s="281"/>
      <c r="G43" s="281"/>
      <c r="H43" s="281"/>
      <c r="I43" s="99" t="s">
        <v>308</v>
      </c>
      <c r="J43" s="100"/>
    </row>
    <row r="44" spans="1:12" ht="33.75" customHeight="1" x14ac:dyDescent="0.3">
      <c r="A44" s="73"/>
      <c r="B44" s="282" t="s">
        <v>403</v>
      </c>
      <c r="C44" s="283"/>
      <c r="D44" s="283"/>
      <c r="E44" s="283"/>
      <c r="F44" s="283"/>
      <c r="G44" s="283"/>
      <c r="H44" s="284"/>
      <c r="I44" s="101"/>
      <c r="J44" s="102"/>
      <c r="K44" s="103"/>
      <c r="L44" s="104"/>
    </row>
    <row r="45" spans="1:12" ht="15.75" x14ac:dyDescent="0.25">
      <c r="A45" s="263"/>
      <c r="B45" s="285" t="s">
        <v>268</v>
      </c>
      <c r="C45" s="286"/>
      <c r="D45" s="286"/>
      <c r="E45" s="286"/>
      <c r="F45" s="286"/>
      <c r="G45" s="286"/>
      <c r="H45" s="286"/>
      <c r="I45" s="105">
        <f>I44/1.302</f>
        <v>0</v>
      </c>
      <c r="J45" s="106"/>
    </row>
    <row r="46" spans="1:12" x14ac:dyDescent="0.2">
      <c r="A46" s="77">
        <v>1</v>
      </c>
      <c r="B46" s="287" t="s">
        <v>269</v>
      </c>
      <c r="C46" s="287"/>
      <c r="D46" s="287"/>
      <c r="E46" s="287"/>
      <c r="F46" s="287"/>
      <c r="G46" s="287"/>
      <c r="H46" s="287"/>
      <c r="I46" s="107"/>
      <c r="J46" s="108"/>
    </row>
    <row r="47" spans="1:12" ht="25.9" customHeight="1" x14ac:dyDescent="0.25">
      <c r="A47" s="77" t="s">
        <v>270</v>
      </c>
      <c r="B47" s="280" t="s">
        <v>271</v>
      </c>
      <c r="C47" s="280"/>
      <c r="D47" s="280"/>
      <c r="E47" s="280"/>
      <c r="F47" s="280"/>
      <c r="G47" s="280"/>
      <c r="H47" s="280"/>
      <c r="I47" s="105">
        <f>I45*22%</f>
        <v>0</v>
      </c>
      <c r="J47" s="109"/>
      <c r="K47" s="79"/>
    </row>
    <row r="48" spans="1:12" ht="15.75" x14ac:dyDescent="0.25">
      <c r="A48" s="77" t="s">
        <v>272</v>
      </c>
      <c r="B48" s="287" t="s">
        <v>273</v>
      </c>
      <c r="C48" s="287"/>
      <c r="D48" s="287"/>
      <c r="E48" s="287"/>
      <c r="F48" s="287"/>
      <c r="G48" s="287"/>
      <c r="H48" s="287"/>
      <c r="I48" s="110"/>
      <c r="J48" s="111"/>
      <c r="K48" s="81"/>
    </row>
    <row r="49" spans="1:24" ht="24" customHeight="1" x14ac:dyDescent="0.25">
      <c r="A49" s="77" t="s">
        <v>274</v>
      </c>
      <c r="B49" s="280" t="s">
        <v>275</v>
      </c>
      <c r="C49" s="280"/>
      <c r="D49" s="280"/>
      <c r="E49" s="280"/>
      <c r="F49" s="280"/>
      <c r="G49" s="280"/>
      <c r="H49" s="280"/>
      <c r="I49" s="110"/>
      <c r="J49" s="111"/>
      <c r="K49" s="81"/>
    </row>
    <row r="50" spans="1:24" ht="15.75" x14ac:dyDescent="0.25">
      <c r="A50" s="77">
        <v>2</v>
      </c>
      <c r="B50" s="287" t="s">
        <v>276</v>
      </c>
      <c r="C50" s="287"/>
      <c r="D50" s="287"/>
      <c r="E50" s="287"/>
      <c r="F50" s="287"/>
      <c r="G50" s="287"/>
      <c r="H50" s="287"/>
      <c r="I50" s="110"/>
      <c r="J50" s="111"/>
      <c r="K50" s="81"/>
    </row>
    <row r="51" spans="1:24" ht="34.9" customHeight="1" x14ac:dyDescent="0.25">
      <c r="A51" s="77" t="s">
        <v>277</v>
      </c>
      <c r="B51" s="280" t="s">
        <v>278</v>
      </c>
      <c r="C51" s="280"/>
      <c r="D51" s="280"/>
      <c r="E51" s="280"/>
      <c r="F51" s="280"/>
      <c r="G51" s="280"/>
      <c r="H51" s="280"/>
      <c r="I51" s="110">
        <f>I45*2.9%</f>
        <v>0</v>
      </c>
      <c r="J51" s="111"/>
      <c r="K51" s="79"/>
    </row>
    <row r="52" spans="1:24" ht="15.75" x14ac:dyDescent="0.25">
      <c r="A52" s="77" t="s">
        <v>279</v>
      </c>
      <c r="B52" s="287" t="s">
        <v>280</v>
      </c>
      <c r="C52" s="287"/>
      <c r="D52" s="287"/>
      <c r="E52" s="287"/>
      <c r="F52" s="287"/>
      <c r="G52" s="287"/>
      <c r="H52" s="287"/>
      <c r="I52" s="110"/>
      <c r="J52" s="111"/>
      <c r="K52" s="81"/>
    </row>
    <row r="53" spans="1:24" ht="27" customHeight="1" x14ac:dyDescent="0.25">
      <c r="A53" s="82" t="s">
        <v>281</v>
      </c>
      <c r="B53" s="280" t="s">
        <v>282</v>
      </c>
      <c r="C53" s="280"/>
      <c r="D53" s="280"/>
      <c r="E53" s="280"/>
      <c r="F53" s="280"/>
      <c r="G53" s="280"/>
      <c r="H53" s="280"/>
      <c r="I53" s="110">
        <f>I45*0.2%</f>
        <v>0</v>
      </c>
      <c r="J53" s="111"/>
      <c r="K53" s="79"/>
    </row>
    <row r="54" spans="1:24" ht="22.9" customHeight="1" x14ac:dyDescent="0.25">
      <c r="A54" s="77" t="s">
        <v>283</v>
      </c>
      <c r="B54" s="280" t="s">
        <v>284</v>
      </c>
      <c r="C54" s="280"/>
      <c r="D54" s="280"/>
      <c r="E54" s="280"/>
      <c r="F54" s="280"/>
      <c r="G54" s="280"/>
      <c r="H54" s="280"/>
      <c r="I54" s="110"/>
      <c r="J54" s="111"/>
      <c r="K54" s="81"/>
    </row>
    <row r="55" spans="1:24" ht="25.15" customHeight="1" x14ac:dyDescent="0.25">
      <c r="A55" s="77" t="s">
        <v>285</v>
      </c>
      <c r="B55" s="280" t="s">
        <v>286</v>
      </c>
      <c r="C55" s="280"/>
      <c r="D55" s="280"/>
      <c r="E55" s="280"/>
      <c r="F55" s="280"/>
      <c r="G55" s="280"/>
      <c r="H55" s="280"/>
      <c r="I55" s="110"/>
      <c r="J55" s="111"/>
      <c r="K55" s="81"/>
    </row>
    <row r="56" spans="1:24" ht="24.6" customHeight="1" x14ac:dyDescent="0.25">
      <c r="A56" s="77">
        <v>3</v>
      </c>
      <c r="B56" s="280" t="s">
        <v>287</v>
      </c>
      <c r="C56" s="280"/>
      <c r="D56" s="280"/>
      <c r="E56" s="280"/>
      <c r="F56" s="280"/>
      <c r="G56" s="280"/>
      <c r="H56" s="280"/>
      <c r="I56" s="110">
        <f>I45*5.1%</f>
        <v>0</v>
      </c>
      <c r="J56" s="111"/>
      <c r="K56" s="79"/>
    </row>
    <row r="57" spans="1:24" ht="15.75" x14ac:dyDescent="0.25">
      <c r="A57" s="77"/>
      <c r="B57" s="288" t="s">
        <v>288</v>
      </c>
      <c r="C57" s="288"/>
      <c r="D57" s="288"/>
      <c r="E57" s="288"/>
      <c r="F57" s="288"/>
      <c r="G57" s="288"/>
      <c r="H57" s="288"/>
      <c r="I57" s="112">
        <f>SUM(I47:I56)</f>
        <v>0</v>
      </c>
      <c r="J57" s="111"/>
      <c r="K57" s="84"/>
      <c r="O57" s="265"/>
      <c r="P57" s="433"/>
      <c r="Q57" s="433"/>
      <c r="R57" s="433"/>
      <c r="S57" s="433"/>
      <c r="T57" s="433"/>
      <c r="U57" s="265"/>
      <c r="V57" s="433"/>
      <c r="W57" s="433"/>
      <c r="X57" s="433"/>
    </row>
    <row r="58" spans="1:24" ht="12.75" customHeight="1" x14ac:dyDescent="0.2">
      <c r="B58" s="289"/>
      <c r="C58" s="289"/>
      <c r="D58" s="289"/>
      <c r="E58" s="289"/>
      <c r="F58" s="289"/>
      <c r="G58" s="289"/>
      <c r="H58" s="289"/>
      <c r="K58" s="84"/>
      <c r="O58" s="114"/>
      <c r="P58" s="434"/>
      <c r="Q58" s="434"/>
      <c r="R58" s="434"/>
      <c r="S58" s="434"/>
      <c r="T58" s="434"/>
      <c r="U58" s="266"/>
      <c r="V58" s="435"/>
      <c r="W58" s="435"/>
      <c r="X58" s="435"/>
    </row>
    <row r="59" spans="1:24" s="71" customFormat="1" hidden="1" x14ac:dyDescent="0.2">
      <c r="B59" s="71" t="s">
        <v>289</v>
      </c>
      <c r="E59" s="72"/>
      <c r="K59" s="86"/>
      <c r="O59" s="116"/>
      <c r="P59" s="442"/>
      <c r="Q59" s="442"/>
      <c r="R59" s="442"/>
      <c r="S59" s="443"/>
      <c r="T59" s="443"/>
      <c r="U59" s="269"/>
      <c r="V59" s="444"/>
      <c r="W59" s="444"/>
      <c r="X59" s="444"/>
    </row>
    <row r="60" spans="1:24" hidden="1" x14ac:dyDescent="0.2">
      <c r="K60" s="84"/>
      <c r="O60" s="118"/>
      <c r="P60" s="439"/>
      <c r="Q60" s="439"/>
      <c r="R60" s="439"/>
      <c r="S60" s="440"/>
      <c r="T60" s="440"/>
      <c r="U60" s="268"/>
      <c r="V60" s="441"/>
      <c r="W60" s="441"/>
      <c r="X60" s="441"/>
    </row>
    <row r="61" spans="1:24" hidden="1" x14ac:dyDescent="0.2">
      <c r="A61" s="68" t="s">
        <v>309</v>
      </c>
      <c r="K61" s="84"/>
      <c r="O61" s="118"/>
      <c r="P61" s="436"/>
      <c r="Q61" s="436"/>
      <c r="R61" s="436"/>
      <c r="S61" s="437"/>
      <c r="T61" s="437"/>
      <c r="U61" s="267"/>
      <c r="V61" s="438"/>
      <c r="W61" s="438"/>
      <c r="X61" s="438"/>
    </row>
    <row r="62" spans="1:24" hidden="1" x14ac:dyDescent="0.2">
      <c r="A62" s="68" t="s">
        <v>310</v>
      </c>
      <c r="K62" s="84"/>
      <c r="O62" s="118"/>
      <c r="P62" s="439"/>
      <c r="Q62" s="439"/>
      <c r="R62" s="439"/>
      <c r="S62" s="440"/>
      <c r="T62" s="440"/>
      <c r="U62" s="268"/>
      <c r="V62" s="441"/>
      <c r="W62" s="441"/>
      <c r="X62" s="441"/>
    </row>
    <row r="63" spans="1:24" hidden="1" x14ac:dyDescent="0.2">
      <c r="K63" s="84"/>
      <c r="O63" s="118"/>
      <c r="P63" s="439"/>
      <c r="Q63" s="439"/>
      <c r="R63" s="439"/>
      <c r="S63" s="445"/>
      <c r="T63" s="445"/>
      <c r="U63" s="268"/>
      <c r="V63" s="441"/>
      <c r="W63" s="441"/>
      <c r="X63" s="441"/>
    </row>
    <row r="64" spans="1:24" ht="37.9" hidden="1" customHeight="1" x14ac:dyDescent="0.2">
      <c r="A64" s="88" t="s">
        <v>265</v>
      </c>
      <c r="B64" s="281" t="s">
        <v>20</v>
      </c>
      <c r="C64" s="281"/>
      <c r="D64" s="281"/>
      <c r="E64" s="281" t="s">
        <v>290</v>
      </c>
      <c r="F64" s="281"/>
      <c r="G64" s="290" t="s">
        <v>291</v>
      </c>
      <c r="H64" s="290"/>
      <c r="I64" s="290" t="s">
        <v>311</v>
      </c>
      <c r="J64" s="290"/>
      <c r="K64" s="84"/>
      <c r="O64" s="121"/>
      <c r="P64" s="436"/>
      <c r="Q64" s="436"/>
      <c r="R64" s="436"/>
      <c r="S64" s="437"/>
      <c r="T64" s="437"/>
      <c r="U64" s="267"/>
      <c r="V64" s="438"/>
      <c r="W64" s="438"/>
      <c r="X64" s="438"/>
    </row>
    <row r="65" spans="1:24" hidden="1" x14ac:dyDescent="0.2">
      <c r="A65" s="263">
        <v>1</v>
      </c>
      <c r="B65" s="281">
        <v>2</v>
      </c>
      <c r="C65" s="281"/>
      <c r="D65" s="281"/>
      <c r="E65" s="281">
        <v>3</v>
      </c>
      <c r="F65" s="281"/>
      <c r="G65" s="290">
        <v>4</v>
      </c>
      <c r="H65" s="290"/>
      <c r="I65" s="290">
        <v>5</v>
      </c>
      <c r="J65" s="290"/>
      <c r="K65" s="84"/>
      <c r="O65" s="122"/>
      <c r="P65" s="122"/>
      <c r="Q65" s="122"/>
      <c r="R65" s="122"/>
      <c r="S65" s="123"/>
      <c r="T65" s="122"/>
      <c r="U65" s="122"/>
      <c r="V65" s="446"/>
      <c r="W65" s="446"/>
      <c r="X65" s="446"/>
    </row>
    <row r="66" spans="1:24" hidden="1" x14ac:dyDescent="0.2">
      <c r="A66" s="263"/>
      <c r="B66" s="291"/>
      <c r="C66" s="291"/>
      <c r="D66" s="291"/>
      <c r="E66" s="281"/>
      <c r="F66" s="281"/>
      <c r="G66" s="290"/>
      <c r="H66" s="290"/>
      <c r="I66" s="447">
        <f t="shared" ref="I66:I71" si="2">E66*G66</f>
        <v>0</v>
      </c>
      <c r="J66" s="447"/>
      <c r="K66" s="84"/>
    </row>
    <row r="67" spans="1:24" hidden="1" x14ac:dyDescent="0.2">
      <c r="A67" s="263"/>
      <c r="B67" s="291"/>
      <c r="C67" s="291"/>
      <c r="D67" s="291"/>
      <c r="E67" s="281"/>
      <c r="F67" s="281"/>
      <c r="G67" s="290"/>
      <c r="H67" s="290"/>
      <c r="I67" s="447">
        <f t="shared" si="2"/>
        <v>0</v>
      </c>
      <c r="J67" s="447"/>
      <c r="K67" s="84"/>
    </row>
    <row r="68" spans="1:24" hidden="1" x14ac:dyDescent="0.2">
      <c r="A68" s="263"/>
      <c r="B68" s="291"/>
      <c r="C68" s="291"/>
      <c r="D68" s="291"/>
      <c r="E68" s="281"/>
      <c r="F68" s="281"/>
      <c r="G68" s="290"/>
      <c r="H68" s="290"/>
      <c r="I68" s="447">
        <f t="shared" si="2"/>
        <v>0</v>
      </c>
      <c r="J68" s="447"/>
      <c r="K68" s="84"/>
    </row>
    <row r="69" spans="1:24" hidden="1" x14ac:dyDescent="0.2">
      <c r="A69" s="263"/>
      <c r="B69" s="291"/>
      <c r="C69" s="291"/>
      <c r="D69" s="291"/>
      <c r="E69" s="281"/>
      <c r="F69" s="281"/>
      <c r="G69" s="290"/>
      <c r="H69" s="290"/>
      <c r="I69" s="447">
        <f t="shared" si="2"/>
        <v>0</v>
      </c>
      <c r="J69" s="447"/>
      <c r="K69" s="84"/>
    </row>
    <row r="70" spans="1:24" hidden="1" x14ac:dyDescent="0.2">
      <c r="A70" s="263"/>
      <c r="B70" s="291"/>
      <c r="C70" s="291"/>
      <c r="D70" s="291"/>
      <c r="E70" s="281"/>
      <c r="F70" s="281"/>
      <c r="G70" s="290"/>
      <c r="H70" s="290"/>
      <c r="I70" s="447">
        <f t="shared" si="2"/>
        <v>0</v>
      </c>
      <c r="J70" s="447"/>
      <c r="K70" s="84"/>
    </row>
    <row r="71" spans="1:24" hidden="1" x14ac:dyDescent="0.2">
      <c r="A71" s="263"/>
      <c r="B71" s="291"/>
      <c r="C71" s="291"/>
      <c r="D71" s="291"/>
      <c r="E71" s="281"/>
      <c r="F71" s="281"/>
      <c r="G71" s="290"/>
      <c r="H71" s="290"/>
      <c r="I71" s="447">
        <f t="shared" si="2"/>
        <v>0</v>
      </c>
      <c r="J71" s="447"/>
      <c r="K71" s="84"/>
    </row>
    <row r="72" spans="1:24" hidden="1" x14ac:dyDescent="0.2">
      <c r="A72" s="263"/>
      <c r="B72" s="281" t="s">
        <v>288</v>
      </c>
      <c r="C72" s="281"/>
      <c r="D72" s="281"/>
      <c r="E72" s="281" t="s">
        <v>35</v>
      </c>
      <c r="F72" s="281"/>
      <c r="G72" s="290" t="s">
        <v>35</v>
      </c>
      <c r="H72" s="290"/>
      <c r="I72" s="447">
        <f>SUM(I66:J71)</f>
        <v>0</v>
      </c>
      <c r="J72" s="290"/>
      <c r="K72" s="84"/>
    </row>
    <row r="73" spans="1:24" hidden="1" x14ac:dyDescent="0.2">
      <c r="K73" s="84"/>
    </row>
    <row r="74" spans="1:24" x14ac:dyDescent="0.2">
      <c r="J74" s="104"/>
      <c r="K74" s="84"/>
    </row>
    <row r="76" spans="1:24" ht="70.5" customHeight="1" x14ac:dyDescent="0.2">
      <c r="B76" s="214">
        <v>2</v>
      </c>
      <c r="C76" s="517" t="s">
        <v>395</v>
      </c>
      <c r="D76" s="518" t="s">
        <v>395</v>
      </c>
      <c r="E76" s="518" t="s">
        <v>395</v>
      </c>
      <c r="F76" s="518" t="s">
        <v>395</v>
      </c>
      <c r="G76" s="518" t="s">
        <v>395</v>
      </c>
      <c r="H76" s="518" t="s">
        <v>395</v>
      </c>
      <c r="I76" s="518" t="s">
        <v>395</v>
      </c>
    </row>
    <row r="78" spans="1:24" ht="15.75" x14ac:dyDescent="0.25">
      <c r="C78" s="98"/>
      <c r="I78" s="71" t="s">
        <v>392</v>
      </c>
    </row>
    <row r="79" spans="1:24" x14ac:dyDescent="0.2">
      <c r="A79" s="73" t="s">
        <v>265</v>
      </c>
      <c r="B79" s="281" t="s">
        <v>307</v>
      </c>
      <c r="C79" s="281"/>
      <c r="D79" s="281"/>
      <c r="E79" s="281"/>
      <c r="F79" s="281"/>
      <c r="G79" s="281"/>
      <c r="H79" s="281"/>
      <c r="I79" s="99" t="s">
        <v>308</v>
      </c>
    </row>
    <row r="80" spans="1:24" ht="15.75" x14ac:dyDescent="0.2">
      <c r="A80" s="73"/>
      <c r="B80" s="282" t="s">
        <v>403</v>
      </c>
      <c r="C80" s="283"/>
      <c r="D80" s="283"/>
      <c r="E80" s="283"/>
      <c r="F80" s="283"/>
      <c r="G80" s="283"/>
      <c r="H80" s="284"/>
      <c r="I80" s="101">
        <v>0</v>
      </c>
    </row>
    <row r="81" spans="1:9" ht="15.75" x14ac:dyDescent="0.25">
      <c r="A81" s="263"/>
      <c r="B81" s="285" t="s">
        <v>268</v>
      </c>
      <c r="C81" s="286"/>
      <c r="D81" s="286"/>
      <c r="E81" s="286"/>
      <c r="F81" s="286"/>
      <c r="G81" s="286"/>
      <c r="H81" s="286"/>
      <c r="I81" s="105">
        <f>I80/1.302</f>
        <v>0</v>
      </c>
    </row>
    <row r="82" spans="1:9" x14ac:dyDescent="0.2">
      <c r="A82" s="77">
        <v>1</v>
      </c>
      <c r="B82" s="287" t="s">
        <v>269</v>
      </c>
      <c r="C82" s="287"/>
      <c r="D82" s="287"/>
      <c r="E82" s="287"/>
      <c r="F82" s="287"/>
      <c r="G82" s="287"/>
      <c r="H82" s="287"/>
      <c r="I82" s="107"/>
    </row>
    <row r="83" spans="1:9" ht="15.75" x14ac:dyDescent="0.25">
      <c r="A83" s="77" t="s">
        <v>270</v>
      </c>
      <c r="B83" s="280" t="s">
        <v>271</v>
      </c>
      <c r="C83" s="280"/>
      <c r="D83" s="280"/>
      <c r="E83" s="280"/>
      <c r="F83" s="280"/>
      <c r="G83" s="280"/>
      <c r="H83" s="280"/>
      <c r="I83" s="105">
        <f>I81*22%</f>
        <v>0</v>
      </c>
    </row>
    <row r="84" spans="1:9" ht="15.75" x14ac:dyDescent="0.25">
      <c r="A84" s="77" t="s">
        <v>272</v>
      </c>
      <c r="B84" s="287" t="s">
        <v>273</v>
      </c>
      <c r="C84" s="287"/>
      <c r="D84" s="287"/>
      <c r="E84" s="287"/>
      <c r="F84" s="287"/>
      <c r="G84" s="287"/>
      <c r="H84" s="287"/>
      <c r="I84" s="110"/>
    </row>
    <row r="85" spans="1:9" ht="15.75" x14ac:dyDescent="0.25">
      <c r="A85" s="77" t="s">
        <v>274</v>
      </c>
      <c r="B85" s="280" t="s">
        <v>275</v>
      </c>
      <c r="C85" s="280"/>
      <c r="D85" s="280"/>
      <c r="E85" s="280"/>
      <c r="F85" s="280"/>
      <c r="G85" s="280"/>
      <c r="H85" s="280"/>
      <c r="I85" s="110"/>
    </row>
    <row r="86" spans="1:9" ht="15.75" x14ac:dyDescent="0.25">
      <c r="A86" s="77">
        <v>2</v>
      </c>
      <c r="B86" s="287" t="s">
        <v>276</v>
      </c>
      <c r="C86" s="287"/>
      <c r="D86" s="287"/>
      <c r="E86" s="287"/>
      <c r="F86" s="287"/>
      <c r="G86" s="287"/>
      <c r="H86" s="287"/>
      <c r="I86" s="110"/>
    </row>
    <row r="87" spans="1:9" ht="15.75" x14ac:dyDescent="0.25">
      <c r="A87" s="77" t="s">
        <v>277</v>
      </c>
      <c r="B87" s="280" t="s">
        <v>278</v>
      </c>
      <c r="C87" s="280"/>
      <c r="D87" s="280"/>
      <c r="E87" s="280"/>
      <c r="F87" s="280"/>
      <c r="G87" s="280"/>
      <c r="H87" s="280"/>
      <c r="I87" s="110">
        <f>I81*2.9%</f>
        <v>0</v>
      </c>
    </row>
    <row r="88" spans="1:9" ht="15.75" x14ac:dyDescent="0.25">
      <c r="A88" s="77" t="s">
        <v>279</v>
      </c>
      <c r="B88" s="287" t="s">
        <v>280</v>
      </c>
      <c r="C88" s="287"/>
      <c r="D88" s="287"/>
      <c r="E88" s="287"/>
      <c r="F88" s="287"/>
      <c r="G88" s="287"/>
      <c r="H88" s="287"/>
      <c r="I88" s="110"/>
    </row>
    <row r="89" spans="1:9" ht="15.75" x14ac:dyDescent="0.25">
      <c r="A89" s="82" t="s">
        <v>281</v>
      </c>
      <c r="B89" s="280" t="s">
        <v>282</v>
      </c>
      <c r="C89" s="280"/>
      <c r="D89" s="280"/>
      <c r="E89" s="280"/>
      <c r="F89" s="280"/>
      <c r="G89" s="280"/>
      <c r="H89" s="280"/>
      <c r="I89" s="110">
        <f>I81*0.2%</f>
        <v>0</v>
      </c>
    </row>
    <row r="90" spans="1:9" ht="15.75" x14ac:dyDescent="0.25">
      <c r="A90" s="77" t="s">
        <v>283</v>
      </c>
      <c r="B90" s="280" t="s">
        <v>284</v>
      </c>
      <c r="C90" s="280"/>
      <c r="D90" s="280"/>
      <c r="E90" s="280"/>
      <c r="F90" s="280"/>
      <c r="G90" s="280"/>
      <c r="H90" s="280"/>
      <c r="I90" s="110"/>
    </row>
    <row r="91" spans="1:9" ht="15.75" x14ac:dyDescent="0.25">
      <c r="A91" s="77" t="s">
        <v>285</v>
      </c>
      <c r="B91" s="280" t="s">
        <v>286</v>
      </c>
      <c r="C91" s="280"/>
      <c r="D91" s="280"/>
      <c r="E91" s="280"/>
      <c r="F91" s="280"/>
      <c r="G91" s="280"/>
      <c r="H91" s="280"/>
      <c r="I91" s="110"/>
    </row>
    <row r="92" spans="1:9" ht="15.75" x14ac:dyDescent="0.25">
      <c r="A92" s="77">
        <v>3</v>
      </c>
      <c r="B92" s="280" t="s">
        <v>287</v>
      </c>
      <c r="C92" s="280"/>
      <c r="D92" s="280"/>
      <c r="E92" s="280"/>
      <c r="F92" s="280"/>
      <c r="G92" s="280"/>
      <c r="H92" s="280"/>
      <c r="I92" s="110">
        <f>I81*5.1%</f>
        <v>0</v>
      </c>
    </row>
    <row r="93" spans="1:9" ht="15.75" x14ac:dyDescent="0.25">
      <c r="A93" s="77"/>
      <c r="B93" s="288" t="s">
        <v>288</v>
      </c>
      <c r="C93" s="288"/>
      <c r="D93" s="288"/>
      <c r="E93" s="288"/>
      <c r="F93" s="288"/>
      <c r="G93" s="288"/>
      <c r="H93" s="288"/>
      <c r="I93" s="112">
        <f>SUM(I83:I92)</f>
        <v>0</v>
      </c>
    </row>
    <row r="94" spans="1:9" x14ac:dyDescent="0.2">
      <c r="B94" s="289"/>
      <c r="C94" s="289"/>
      <c r="D94" s="289"/>
      <c r="E94" s="289"/>
      <c r="F94" s="289"/>
      <c r="G94" s="289"/>
      <c r="H94" s="289"/>
    </row>
    <row r="99" spans="1:10" ht="25.5" customHeight="1" x14ac:dyDescent="0.2">
      <c r="A99" s="263" t="s">
        <v>92</v>
      </c>
      <c r="B99" s="226"/>
      <c r="C99" s="226"/>
      <c r="D99" s="226" t="s">
        <v>425</v>
      </c>
      <c r="E99" s="264"/>
      <c r="F99" s="226"/>
      <c r="G99" s="227"/>
      <c r="H99" s="77" t="s">
        <v>390</v>
      </c>
      <c r="I99" s="77" t="s">
        <v>424</v>
      </c>
      <c r="J99" s="77" t="s">
        <v>432</v>
      </c>
    </row>
    <row r="100" spans="1:10" ht="23.25" customHeight="1" x14ac:dyDescent="0.25">
      <c r="A100" s="77">
        <v>1</v>
      </c>
      <c r="B100" s="519" t="s">
        <v>426</v>
      </c>
      <c r="C100" s="520"/>
      <c r="D100" s="520"/>
      <c r="E100" s="520"/>
      <c r="F100" s="520"/>
      <c r="G100" s="521"/>
      <c r="H100" s="228"/>
      <c r="I100" s="77" t="s">
        <v>420</v>
      </c>
      <c r="J100" s="77">
        <v>222</v>
      </c>
    </row>
    <row r="101" spans="1:10" ht="26.25" customHeight="1" x14ac:dyDescent="0.25">
      <c r="A101" s="77">
        <v>2</v>
      </c>
      <c r="B101" s="519" t="s">
        <v>427</v>
      </c>
      <c r="C101" s="520"/>
      <c r="D101" s="520"/>
      <c r="E101" s="520"/>
      <c r="F101" s="520"/>
      <c r="G101" s="521"/>
      <c r="H101" s="228"/>
      <c r="I101" s="77" t="s">
        <v>423</v>
      </c>
      <c r="J101" s="77">
        <v>226</v>
      </c>
    </row>
    <row r="102" spans="1:10" ht="15" x14ac:dyDescent="0.25">
      <c r="A102" s="77">
        <v>3</v>
      </c>
      <c r="B102" s="522" t="s">
        <v>429</v>
      </c>
      <c r="C102" s="523"/>
      <c r="D102" s="523"/>
      <c r="E102" s="523"/>
      <c r="F102" s="523"/>
      <c r="G102" s="524"/>
      <c r="H102" s="228"/>
      <c r="I102" s="77" t="s">
        <v>421</v>
      </c>
      <c r="J102" s="77">
        <v>226</v>
      </c>
    </row>
    <row r="103" spans="1:10" ht="27.75" customHeight="1" x14ac:dyDescent="0.25">
      <c r="A103" s="77">
        <v>4</v>
      </c>
      <c r="B103" s="519" t="s">
        <v>430</v>
      </c>
      <c r="C103" s="520"/>
      <c r="D103" s="520"/>
      <c r="E103" s="520"/>
      <c r="F103" s="520"/>
      <c r="G103" s="521"/>
      <c r="H103" s="228"/>
      <c r="I103" s="77" t="s">
        <v>422</v>
      </c>
      <c r="J103" s="77">
        <v>226</v>
      </c>
    </row>
    <row r="104" spans="1:10" ht="15" x14ac:dyDescent="0.25">
      <c r="A104" s="77"/>
      <c r="B104" s="522"/>
      <c r="C104" s="523"/>
      <c r="D104" s="523"/>
      <c r="E104" s="523"/>
      <c r="F104" s="523"/>
      <c r="G104" s="524"/>
      <c r="H104" s="228"/>
      <c r="I104" s="77"/>
      <c r="J104" s="263"/>
    </row>
    <row r="105" spans="1:10" ht="15" x14ac:dyDescent="0.25">
      <c r="A105" s="77"/>
      <c r="B105" s="522"/>
      <c r="C105" s="523"/>
      <c r="D105" s="523"/>
      <c r="E105" s="523"/>
      <c r="F105" s="523"/>
      <c r="G105" s="524"/>
      <c r="H105" s="228"/>
      <c r="I105" s="77"/>
      <c r="J105" s="263"/>
    </row>
    <row r="106" spans="1:10" x14ac:dyDescent="0.2">
      <c r="A106" s="77"/>
      <c r="B106" s="226"/>
      <c r="C106" s="226"/>
      <c r="D106" s="226"/>
      <c r="E106" s="264"/>
      <c r="F106" s="226"/>
      <c r="G106" s="227"/>
      <c r="H106" s="228"/>
      <c r="I106" s="77"/>
      <c r="J106" s="263"/>
    </row>
    <row r="107" spans="1:10" x14ac:dyDescent="0.2">
      <c r="A107" s="263"/>
      <c r="B107" s="226"/>
      <c r="C107" s="226"/>
      <c r="D107" s="226"/>
      <c r="E107" s="264"/>
      <c r="F107" s="226"/>
      <c r="G107" s="227"/>
      <c r="H107" s="228"/>
      <c r="I107" s="77"/>
      <c r="J107" s="263"/>
    </row>
    <row r="108" spans="1:10" x14ac:dyDescent="0.2">
      <c r="A108" s="263"/>
      <c r="B108" s="226"/>
      <c r="C108" s="226"/>
      <c r="D108" s="226"/>
      <c r="E108" s="264"/>
      <c r="F108" s="226"/>
      <c r="G108" s="227"/>
      <c r="H108" s="228"/>
      <c r="I108" s="77"/>
      <c r="J108" s="263"/>
    </row>
    <row r="109" spans="1:10" x14ac:dyDescent="0.2">
      <c r="A109" s="263"/>
      <c r="B109" s="226"/>
      <c r="C109" s="226"/>
      <c r="D109" s="226"/>
      <c r="E109" s="264"/>
      <c r="F109" s="226"/>
      <c r="G109" s="227"/>
      <c r="H109" s="228"/>
      <c r="I109" s="77"/>
      <c r="J109" s="263"/>
    </row>
    <row r="110" spans="1:10" x14ac:dyDescent="0.2">
      <c r="A110" s="263"/>
      <c r="B110" s="226"/>
      <c r="C110" s="226"/>
      <c r="D110" s="226"/>
      <c r="E110" s="264"/>
      <c r="F110" s="226"/>
      <c r="G110" s="227"/>
      <c r="H110" s="228"/>
      <c r="I110" s="77"/>
      <c r="J110" s="263"/>
    </row>
    <row r="111" spans="1:10" x14ac:dyDescent="0.2">
      <c r="A111" s="263"/>
      <c r="B111" s="226"/>
      <c r="C111" s="226"/>
      <c r="D111" s="226"/>
      <c r="E111" s="264"/>
      <c r="F111" s="226"/>
      <c r="G111" s="227"/>
      <c r="H111" s="228"/>
      <c r="I111" s="77"/>
      <c r="J111" s="263"/>
    </row>
    <row r="112" spans="1:10" x14ac:dyDescent="0.2">
      <c r="A112" s="263"/>
      <c r="B112" s="226"/>
      <c r="C112" s="226"/>
      <c r="D112" s="226"/>
      <c r="E112" s="264"/>
      <c r="F112" s="226"/>
      <c r="G112" s="227"/>
      <c r="H112" s="228"/>
      <c r="I112" s="77"/>
      <c r="J112" s="263"/>
    </row>
    <row r="113" spans="1:10" x14ac:dyDescent="0.2">
      <c r="A113" s="263"/>
      <c r="B113" s="226"/>
      <c r="C113" s="226"/>
      <c r="D113" s="226"/>
      <c r="E113" s="264"/>
      <c r="F113" s="226"/>
      <c r="G113" s="227"/>
      <c r="H113" s="228"/>
      <c r="I113" s="77"/>
      <c r="J113" s="263"/>
    </row>
    <row r="114" spans="1:10" x14ac:dyDescent="0.2">
      <c r="A114" s="263"/>
      <c r="B114" s="226"/>
      <c r="C114" s="226"/>
      <c r="D114" s="226"/>
      <c r="E114" s="264"/>
      <c r="F114" s="226"/>
      <c r="G114" s="227"/>
      <c r="H114" s="228"/>
      <c r="I114" s="77"/>
      <c r="J114" s="263"/>
    </row>
    <row r="115" spans="1:10" x14ac:dyDescent="0.2">
      <c r="A115" s="263"/>
      <c r="B115" s="226"/>
      <c r="C115" s="226"/>
      <c r="D115" s="226"/>
      <c r="E115" s="264"/>
      <c r="F115" s="226"/>
      <c r="G115" s="227"/>
      <c r="H115" s="228"/>
      <c r="I115" s="77"/>
      <c r="J115" s="263"/>
    </row>
    <row r="116" spans="1:10" x14ac:dyDescent="0.2">
      <c r="A116" s="263"/>
      <c r="B116" s="226"/>
      <c r="C116" s="226"/>
      <c r="D116" s="226"/>
      <c r="E116" s="264"/>
      <c r="F116" s="226"/>
      <c r="G116" s="227"/>
      <c r="H116" s="228"/>
      <c r="I116" s="77"/>
      <c r="J116" s="263"/>
    </row>
    <row r="117" spans="1:10" x14ac:dyDescent="0.2">
      <c r="A117" s="263"/>
      <c r="B117" s="226"/>
      <c r="C117" s="226"/>
      <c r="D117" s="226"/>
      <c r="E117" s="264"/>
      <c r="F117" s="226"/>
      <c r="G117" s="227" t="s">
        <v>428</v>
      </c>
      <c r="H117" s="230">
        <f>SUM(H100:H116)</f>
        <v>0</v>
      </c>
      <c r="I117" s="77"/>
      <c r="J117" s="263"/>
    </row>
    <row r="119" spans="1:10" x14ac:dyDescent="0.2">
      <c r="D119" s="68" t="s">
        <v>431</v>
      </c>
      <c r="H119" s="229">
        <f>I44+I80+H117</f>
        <v>0</v>
      </c>
    </row>
  </sheetData>
  <mergeCells count="148">
    <mergeCell ref="B13:D13"/>
    <mergeCell ref="E13:G13"/>
    <mergeCell ref="B14:D14"/>
    <mergeCell ref="E14:G14"/>
    <mergeCell ref="B15:D15"/>
    <mergeCell ref="E15:G15"/>
    <mergeCell ref="C4:J5"/>
    <mergeCell ref="C7:J7"/>
    <mergeCell ref="K7:K8"/>
    <mergeCell ref="B11:D11"/>
    <mergeCell ref="E11:G11"/>
    <mergeCell ref="B12:D12"/>
    <mergeCell ref="E12:G12"/>
    <mergeCell ref="B19:D19"/>
    <mergeCell ref="E19:G19"/>
    <mergeCell ref="B20:D20"/>
    <mergeCell ref="E20:G20"/>
    <mergeCell ref="A21:D21"/>
    <mergeCell ref="E21:G21"/>
    <mergeCell ref="B16:D16"/>
    <mergeCell ref="E16:G16"/>
    <mergeCell ref="B17:D17"/>
    <mergeCell ref="E17:G17"/>
    <mergeCell ref="B18:D18"/>
    <mergeCell ref="E18:G18"/>
    <mergeCell ref="B30:D30"/>
    <mergeCell ref="E30:G30"/>
    <mergeCell ref="B31:D31"/>
    <mergeCell ref="E31:G31"/>
    <mergeCell ref="B32:D32"/>
    <mergeCell ref="E32:G32"/>
    <mergeCell ref="B27:D27"/>
    <mergeCell ref="E27:G27"/>
    <mergeCell ref="B28:D28"/>
    <mergeCell ref="E28:G28"/>
    <mergeCell ref="B29:D29"/>
    <mergeCell ref="E29:G29"/>
    <mergeCell ref="B36:D36"/>
    <mergeCell ref="E36:G36"/>
    <mergeCell ref="A37:D37"/>
    <mergeCell ref="E37:G37"/>
    <mergeCell ref="C41:I41"/>
    <mergeCell ref="B43:H43"/>
    <mergeCell ref="B33:D33"/>
    <mergeCell ref="E33:G33"/>
    <mergeCell ref="B34:D34"/>
    <mergeCell ref="E34:G34"/>
    <mergeCell ref="B35:D35"/>
    <mergeCell ref="E35:G35"/>
    <mergeCell ref="B50:H50"/>
    <mergeCell ref="B51:H51"/>
    <mergeCell ref="B52:H52"/>
    <mergeCell ref="B53:H53"/>
    <mergeCell ref="B54:H54"/>
    <mergeCell ref="B55:H55"/>
    <mergeCell ref="B44:H44"/>
    <mergeCell ref="B45:H45"/>
    <mergeCell ref="B46:H46"/>
    <mergeCell ref="B47:H47"/>
    <mergeCell ref="B48:H48"/>
    <mergeCell ref="B49:H49"/>
    <mergeCell ref="B56:H56"/>
    <mergeCell ref="B57:H57"/>
    <mergeCell ref="P57:R57"/>
    <mergeCell ref="S57:T57"/>
    <mergeCell ref="V57:X57"/>
    <mergeCell ref="B58:H58"/>
    <mergeCell ref="P58:R58"/>
    <mergeCell ref="S58:T58"/>
    <mergeCell ref="V58:X58"/>
    <mergeCell ref="P61:R61"/>
    <mergeCell ref="S61:T61"/>
    <mergeCell ref="V61:X61"/>
    <mergeCell ref="P62:R62"/>
    <mergeCell ref="S62:T62"/>
    <mergeCell ref="V62:X62"/>
    <mergeCell ref="P59:R59"/>
    <mergeCell ref="S59:T59"/>
    <mergeCell ref="V59:X59"/>
    <mergeCell ref="P60:R60"/>
    <mergeCell ref="S60:T60"/>
    <mergeCell ref="V60:X60"/>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B67:D67"/>
    <mergeCell ref="E67:F67"/>
    <mergeCell ref="G67:H67"/>
    <mergeCell ref="I67:J67"/>
    <mergeCell ref="B68:D68"/>
    <mergeCell ref="E68:F68"/>
    <mergeCell ref="G68:H68"/>
    <mergeCell ref="I68:J68"/>
    <mergeCell ref="B65:D65"/>
    <mergeCell ref="E65:F65"/>
    <mergeCell ref="G65:H65"/>
    <mergeCell ref="I65:J65"/>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84:H84"/>
    <mergeCell ref="B85:H85"/>
    <mergeCell ref="B86:H86"/>
    <mergeCell ref="B87:H87"/>
    <mergeCell ref="B88:H88"/>
    <mergeCell ref="B89:H89"/>
    <mergeCell ref="C76:I76"/>
    <mergeCell ref="B79:H79"/>
    <mergeCell ref="B80:H80"/>
    <mergeCell ref="B81:H81"/>
    <mergeCell ref="B82:H82"/>
    <mergeCell ref="B83:H83"/>
    <mergeCell ref="B101:G101"/>
    <mergeCell ref="B102:G102"/>
    <mergeCell ref="B103:G103"/>
    <mergeCell ref="B104:G104"/>
    <mergeCell ref="B105:G105"/>
    <mergeCell ref="B90:H90"/>
    <mergeCell ref="B91:H91"/>
    <mergeCell ref="B92:H92"/>
    <mergeCell ref="B93:H93"/>
    <mergeCell ref="B94:H94"/>
    <mergeCell ref="B100:G100"/>
  </mergeCells>
  <pageMargins left="0.31496062992125984" right="0.31496062992125984" top="0.31496062992125984" bottom="0.3149606299212598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opLeftCell="A55" zoomScale="115" zoomScaleNormal="115" workbookViewId="0">
      <selection activeCell="K42" sqref="K42"/>
    </sheetView>
  </sheetViews>
  <sheetFormatPr defaultColWidth="8.85546875" defaultRowHeight="12" x14ac:dyDescent="0.2"/>
  <cols>
    <col min="1" max="1" width="4.7109375" style="68" customWidth="1"/>
    <col min="2" max="2" width="10.28515625" style="68" customWidth="1"/>
    <col min="3" max="3" width="7.5703125" style="68" customWidth="1"/>
    <col min="4" max="4" width="25.5703125" style="68" customWidth="1"/>
    <col min="5" max="5" width="11.28515625" style="87" customWidth="1"/>
    <col min="6" max="6" width="12.28515625" style="68" customWidth="1"/>
    <col min="7" max="7" width="10.28515625" style="68" customWidth="1"/>
    <col min="8" max="8" width="7.7109375" style="68" customWidth="1"/>
    <col min="9" max="9" width="18.5703125" style="68" customWidth="1"/>
    <col min="10" max="10" width="19.7109375" style="68" customWidth="1"/>
    <col min="11" max="11" width="24.42578125" style="68" customWidth="1"/>
    <col min="12" max="12" width="13.85546875" style="68" customWidth="1"/>
    <col min="13" max="13" width="12.85546875" style="68" customWidth="1"/>
    <col min="14" max="14" width="13.7109375" style="68" customWidth="1"/>
    <col min="15" max="15" width="13.7109375" style="68" bestFit="1" customWidth="1"/>
    <col min="16" max="16384" width="8.85546875" style="68"/>
  </cols>
  <sheetData>
    <row r="1" spans="1:13" hidden="1" x14ac:dyDescent="0.2"/>
    <row r="2" spans="1:13" hidden="1" x14ac:dyDescent="0.2">
      <c r="D2" s="68" t="s">
        <v>293</v>
      </c>
    </row>
    <row r="3" spans="1:13" hidden="1" x14ac:dyDescent="0.2">
      <c r="C3" s="68" t="s">
        <v>294</v>
      </c>
    </row>
    <row r="4" spans="1:13" ht="13.15" hidden="1" customHeight="1" x14ac:dyDescent="0.2">
      <c r="C4" s="427" t="s">
        <v>295</v>
      </c>
      <c r="D4" s="427"/>
      <c r="E4" s="427"/>
      <c r="F4" s="427"/>
      <c r="G4" s="427"/>
      <c r="H4" s="427"/>
      <c r="I4" s="427"/>
      <c r="J4" s="427"/>
      <c r="K4" s="93"/>
      <c r="L4" s="93"/>
      <c r="M4" s="93"/>
    </row>
    <row r="5" spans="1:13" ht="13.15" hidden="1" customHeight="1" x14ac:dyDescent="0.2">
      <c r="C5" s="427"/>
      <c r="D5" s="427"/>
      <c r="E5" s="427"/>
      <c r="F5" s="427"/>
      <c r="G5" s="427"/>
      <c r="H5" s="427"/>
      <c r="I5" s="427"/>
      <c r="J5" s="427"/>
      <c r="K5" s="93"/>
      <c r="L5" s="93"/>
      <c r="M5" s="93"/>
    </row>
    <row r="6" spans="1:13" ht="13.15" customHeight="1" x14ac:dyDescent="0.2">
      <c r="C6" s="94"/>
      <c r="D6" s="94"/>
      <c r="E6" s="94"/>
      <c r="F6" s="94"/>
      <c r="G6" s="94"/>
      <c r="H6" s="94"/>
      <c r="I6" s="94"/>
      <c r="J6" s="94"/>
      <c r="K6" s="93"/>
      <c r="L6" s="93"/>
      <c r="M6" s="93"/>
    </row>
    <row r="7" spans="1:13" ht="13.15" customHeight="1" x14ac:dyDescent="0.2">
      <c r="C7" s="428" t="s">
        <v>406</v>
      </c>
      <c r="D7" s="428"/>
      <c r="E7" s="428"/>
      <c r="F7" s="428"/>
      <c r="G7" s="428"/>
      <c r="H7" s="428"/>
      <c r="I7" s="428"/>
      <c r="J7" s="428"/>
      <c r="K7" s="429"/>
      <c r="L7" s="93"/>
      <c r="M7" s="93"/>
    </row>
    <row r="8" spans="1:13" ht="13.15" customHeight="1" x14ac:dyDescent="0.2">
      <c r="C8" s="95"/>
      <c r="D8" s="95"/>
      <c r="E8" s="95"/>
      <c r="F8" s="95"/>
      <c r="G8" s="95"/>
      <c r="H8" s="95"/>
      <c r="I8" s="95"/>
      <c r="J8" s="95"/>
      <c r="K8" s="429"/>
      <c r="L8" s="93"/>
      <c r="M8" s="93"/>
    </row>
    <row r="9" spans="1:13" x14ac:dyDescent="0.2">
      <c r="L9" s="187"/>
    </row>
    <row r="10" spans="1:13" hidden="1" x14ac:dyDescent="0.2"/>
    <row r="11" spans="1:13" ht="57" hidden="1" customHeight="1" x14ac:dyDescent="0.2">
      <c r="A11" s="96" t="s">
        <v>265</v>
      </c>
      <c r="B11" s="281" t="s">
        <v>296</v>
      </c>
      <c r="C11" s="281"/>
      <c r="D11" s="281"/>
      <c r="E11" s="281" t="s">
        <v>297</v>
      </c>
      <c r="F11" s="281"/>
      <c r="G11" s="281"/>
      <c r="H11" s="73" t="s">
        <v>298</v>
      </c>
      <c r="I11" s="73" t="s">
        <v>299</v>
      </c>
      <c r="J11" s="73" t="s">
        <v>300</v>
      </c>
    </row>
    <row r="12" spans="1:13" ht="15" hidden="1" customHeight="1" x14ac:dyDescent="0.2">
      <c r="A12" s="77">
        <v>1</v>
      </c>
      <c r="B12" s="281">
        <v>2</v>
      </c>
      <c r="C12" s="281"/>
      <c r="D12" s="281"/>
      <c r="E12" s="281">
        <v>3</v>
      </c>
      <c r="F12" s="281"/>
      <c r="G12" s="281"/>
      <c r="H12" s="77">
        <v>4</v>
      </c>
      <c r="I12" s="77">
        <v>5</v>
      </c>
      <c r="J12" s="77">
        <v>6</v>
      </c>
    </row>
    <row r="13" spans="1:13" hidden="1" x14ac:dyDescent="0.2">
      <c r="A13" s="75"/>
      <c r="B13" s="281"/>
      <c r="C13" s="281"/>
      <c r="D13" s="281"/>
      <c r="E13" s="281"/>
      <c r="F13" s="281"/>
      <c r="G13" s="281"/>
      <c r="H13" s="75"/>
      <c r="I13" s="75"/>
      <c r="J13" s="97">
        <f t="shared" ref="J13:J20" si="0">E13*H13*I13</f>
        <v>0</v>
      </c>
    </row>
    <row r="14" spans="1:13" hidden="1" x14ac:dyDescent="0.2">
      <c r="A14" s="75"/>
      <c r="B14" s="281"/>
      <c r="C14" s="281"/>
      <c r="D14" s="281"/>
      <c r="E14" s="281"/>
      <c r="F14" s="281"/>
      <c r="G14" s="281"/>
      <c r="H14" s="75"/>
      <c r="I14" s="75"/>
      <c r="J14" s="97">
        <f t="shared" si="0"/>
        <v>0</v>
      </c>
    </row>
    <row r="15" spans="1:13" hidden="1" x14ac:dyDescent="0.2">
      <c r="A15" s="75"/>
      <c r="B15" s="281"/>
      <c r="C15" s="281"/>
      <c r="D15" s="281"/>
      <c r="E15" s="281"/>
      <c r="F15" s="281"/>
      <c r="G15" s="281"/>
      <c r="H15" s="75"/>
      <c r="I15" s="75"/>
      <c r="J15" s="97">
        <f t="shared" si="0"/>
        <v>0</v>
      </c>
    </row>
    <row r="16" spans="1:13" hidden="1" x14ac:dyDescent="0.2">
      <c r="A16" s="75"/>
      <c r="B16" s="281"/>
      <c r="C16" s="281"/>
      <c r="D16" s="281"/>
      <c r="E16" s="281"/>
      <c r="F16" s="281"/>
      <c r="G16" s="281"/>
      <c r="H16" s="75"/>
      <c r="I16" s="75"/>
      <c r="J16" s="97">
        <f t="shared" si="0"/>
        <v>0</v>
      </c>
    </row>
    <row r="17" spans="1:11" hidden="1" x14ac:dyDescent="0.2">
      <c r="A17" s="75"/>
      <c r="B17" s="281"/>
      <c r="C17" s="281"/>
      <c r="D17" s="281"/>
      <c r="E17" s="281"/>
      <c r="F17" s="281"/>
      <c r="G17" s="281"/>
      <c r="H17" s="75"/>
      <c r="I17" s="75"/>
      <c r="J17" s="97">
        <f t="shared" si="0"/>
        <v>0</v>
      </c>
      <c r="K17" s="68" t="s">
        <v>301</v>
      </c>
    </row>
    <row r="18" spans="1:11" hidden="1" x14ac:dyDescent="0.2">
      <c r="A18" s="75"/>
      <c r="B18" s="281"/>
      <c r="C18" s="281"/>
      <c r="D18" s="281"/>
      <c r="E18" s="281"/>
      <c r="F18" s="281"/>
      <c r="G18" s="281"/>
      <c r="H18" s="75"/>
      <c r="I18" s="75"/>
      <c r="J18" s="97">
        <f t="shared" si="0"/>
        <v>0</v>
      </c>
    </row>
    <row r="19" spans="1:11" hidden="1" x14ac:dyDescent="0.2">
      <c r="A19" s="75"/>
      <c r="B19" s="281"/>
      <c r="C19" s="281"/>
      <c r="D19" s="281"/>
      <c r="E19" s="281"/>
      <c r="F19" s="281"/>
      <c r="G19" s="281"/>
      <c r="H19" s="75"/>
      <c r="I19" s="75"/>
      <c r="J19" s="97">
        <f t="shared" si="0"/>
        <v>0</v>
      </c>
    </row>
    <row r="20" spans="1:11" hidden="1" x14ac:dyDescent="0.2">
      <c r="A20" s="75"/>
      <c r="B20" s="281"/>
      <c r="C20" s="281"/>
      <c r="D20" s="281"/>
      <c r="E20" s="281"/>
      <c r="F20" s="281"/>
      <c r="G20" s="281"/>
      <c r="H20" s="75"/>
      <c r="I20" s="75"/>
      <c r="J20" s="97">
        <f t="shared" si="0"/>
        <v>0</v>
      </c>
    </row>
    <row r="21" spans="1:11" hidden="1" x14ac:dyDescent="0.2">
      <c r="A21" s="430" t="s">
        <v>288</v>
      </c>
      <c r="B21" s="431"/>
      <c r="C21" s="431"/>
      <c r="D21" s="432"/>
      <c r="E21" s="281" t="s">
        <v>35</v>
      </c>
      <c r="F21" s="281"/>
      <c r="G21" s="281"/>
      <c r="H21" s="77" t="s">
        <v>35</v>
      </c>
      <c r="I21" s="77" t="s">
        <v>35</v>
      </c>
      <c r="J21" s="75"/>
    </row>
    <row r="22" spans="1:11" hidden="1" x14ac:dyDescent="0.2"/>
    <row r="23" spans="1:11" hidden="1" x14ac:dyDescent="0.2">
      <c r="B23" s="68" t="s">
        <v>302</v>
      </c>
    </row>
    <row r="24" spans="1:11" hidden="1" x14ac:dyDescent="0.2"/>
    <row r="25" spans="1:11" hidden="1" x14ac:dyDescent="0.2">
      <c r="C25" s="68" t="s">
        <v>303</v>
      </c>
    </row>
    <row r="26" spans="1:11" hidden="1" x14ac:dyDescent="0.2"/>
    <row r="27" spans="1:11" ht="84" hidden="1" x14ac:dyDescent="0.2">
      <c r="A27" s="96" t="s">
        <v>265</v>
      </c>
      <c r="B27" s="281" t="s">
        <v>296</v>
      </c>
      <c r="C27" s="281"/>
      <c r="D27" s="281"/>
      <c r="E27" s="281" t="s">
        <v>304</v>
      </c>
      <c r="F27" s="281"/>
      <c r="G27" s="281"/>
      <c r="H27" s="73" t="s">
        <v>305</v>
      </c>
      <c r="I27" s="73" t="s">
        <v>306</v>
      </c>
      <c r="J27" s="73" t="s">
        <v>300</v>
      </c>
    </row>
    <row r="28" spans="1:11" hidden="1" x14ac:dyDescent="0.2">
      <c r="A28" s="77">
        <v>1</v>
      </c>
      <c r="B28" s="281">
        <v>2</v>
      </c>
      <c r="C28" s="281"/>
      <c r="D28" s="281"/>
      <c r="E28" s="281">
        <v>3</v>
      </c>
      <c r="F28" s="281"/>
      <c r="G28" s="281"/>
      <c r="H28" s="77">
        <v>4</v>
      </c>
      <c r="I28" s="77">
        <v>5</v>
      </c>
      <c r="J28" s="77">
        <v>6</v>
      </c>
    </row>
    <row r="29" spans="1:11" hidden="1" x14ac:dyDescent="0.2">
      <c r="A29" s="75"/>
      <c r="B29" s="281"/>
      <c r="C29" s="281"/>
      <c r="D29" s="281"/>
      <c r="E29" s="281"/>
      <c r="F29" s="281"/>
      <c r="G29" s="281"/>
      <c r="H29" s="75"/>
      <c r="I29" s="75"/>
      <c r="J29" s="97">
        <f t="shared" ref="J29:J36" si="1">E29*H29*I29</f>
        <v>0</v>
      </c>
    </row>
    <row r="30" spans="1:11" hidden="1" x14ac:dyDescent="0.2">
      <c r="A30" s="75"/>
      <c r="B30" s="281"/>
      <c r="C30" s="281"/>
      <c r="D30" s="281"/>
      <c r="E30" s="281"/>
      <c r="F30" s="281"/>
      <c r="G30" s="281"/>
      <c r="H30" s="75"/>
      <c r="I30" s="75"/>
      <c r="J30" s="97">
        <f t="shared" si="1"/>
        <v>0</v>
      </c>
    </row>
    <row r="31" spans="1:11" hidden="1" x14ac:dyDescent="0.2">
      <c r="A31" s="75"/>
      <c r="B31" s="281"/>
      <c r="C31" s="281"/>
      <c r="D31" s="281"/>
      <c r="E31" s="281"/>
      <c r="F31" s="281"/>
      <c r="G31" s="281"/>
      <c r="H31" s="75"/>
      <c r="I31" s="75"/>
      <c r="J31" s="97">
        <f t="shared" si="1"/>
        <v>0</v>
      </c>
    </row>
    <row r="32" spans="1:11" hidden="1" x14ac:dyDescent="0.2">
      <c r="A32" s="75"/>
      <c r="B32" s="281"/>
      <c r="C32" s="281"/>
      <c r="D32" s="281"/>
      <c r="E32" s="281"/>
      <c r="F32" s="281"/>
      <c r="G32" s="281"/>
      <c r="H32" s="75"/>
      <c r="I32" s="75"/>
      <c r="J32" s="97">
        <f t="shared" si="1"/>
        <v>0</v>
      </c>
    </row>
    <row r="33" spans="1:12" hidden="1" x14ac:dyDescent="0.2">
      <c r="A33" s="75"/>
      <c r="B33" s="281"/>
      <c r="C33" s="281"/>
      <c r="D33" s="281"/>
      <c r="E33" s="281"/>
      <c r="F33" s="281"/>
      <c r="G33" s="281"/>
      <c r="H33" s="75"/>
      <c r="I33" s="75"/>
      <c r="J33" s="97">
        <f t="shared" si="1"/>
        <v>0</v>
      </c>
    </row>
    <row r="34" spans="1:12" hidden="1" x14ac:dyDescent="0.2">
      <c r="A34" s="75"/>
      <c r="B34" s="281"/>
      <c r="C34" s="281"/>
      <c r="D34" s="281"/>
      <c r="E34" s="281"/>
      <c r="F34" s="281"/>
      <c r="G34" s="281"/>
      <c r="H34" s="75"/>
      <c r="I34" s="75"/>
      <c r="J34" s="97">
        <f t="shared" si="1"/>
        <v>0</v>
      </c>
    </row>
    <row r="35" spans="1:12" hidden="1" x14ac:dyDescent="0.2">
      <c r="A35" s="75"/>
      <c r="B35" s="281"/>
      <c r="C35" s="281"/>
      <c r="D35" s="281"/>
      <c r="E35" s="281"/>
      <c r="F35" s="281"/>
      <c r="G35" s="281"/>
      <c r="H35" s="75"/>
      <c r="I35" s="75"/>
      <c r="J35" s="97">
        <f t="shared" si="1"/>
        <v>0</v>
      </c>
    </row>
    <row r="36" spans="1:12" hidden="1" x14ac:dyDescent="0.2">
      <c r="A36" s="75"/>
      <c r="B36" s="281"/>
      <c r="C36" s="281"/>
      <c r="D36" s="281"/>
      <c r="E36" s="281"/>
      <c r="F36" s="281"/>
      <c r="G36" s="281"/>
      <c r="H36" s="75"/>
      <c r="I36" s="75"/>
      <c r="J36" s="97">
        <f t="shared" si="1"/>
        <v>0</v>
      </c>
    </row>
    <row r="37" spans="1:12" hidden="1" x14ac:dyDescent="0.2">
      <c r="A37" s="430" t="s">
        <v>288</v>
      </c>
      <c r="B37" s="431"/>
      <c r="C37" s="431"/>
      <c r="D37" s="432"/>
      <c r="E37" s="281" t="s">
        <v>35</v>
      </c>
      <c r="F37" s="281"/>
      <c r="G37" s="281"/>
      <c r="H37" s="77" t="s">
        <v>35</v>
      </c>
      <c r="I37" s="77" t="s">
        <v>35</v>
      </c>
      <c r="J37" s="75"/>
    </row>
    <row r="38" spans="1:12" hidden="1" x14ac:dyDescent="0.2"/>
    <row r="39" spans="1:12" hidden="1" x14ac:dyDescent="0.2">
      <c r="B39" s="68" t="s">
        <v>302</v>
      </c>
    </row>
    <row r="40" spans="1:12" x14ac:dyDescent="0.2">
      <c r="K40" s="68" t="s">
        <v>397</v>
      </c>
    </row>
    <row r="41" spans="1:12" ht="53.25" customHeight="1" x14ac:dyDescent="0.2">
      <c r="B41" s="214">
        <v>1</v>
      </c>
      <c r="C41" s="517" t="s">
        <v>393</v>
      </c>
      <c r="D41" s="518"/>
      <c r="E41" s="518"/>
      <c r="F41" s="518"/>
      <c r="G41" s="518"/>
      <c r="H41" s="518"/>
      <c r="I41" s="518"/>
      <c r="K41" s="212">
        <v>0</v>
      </c>
    </row>
    <row r="42" spans="1:12" ht="15.75" x14ac:dyDescent="0.25">
      <c r="C42" s="98"/>
      <c r="I42" s="71" t="s">
        <v>394</v>
      </c>
    </row>
    <row r="43" spans="1:12" x14ac:dyDescent="0.2">
      <c r="A43" s="73" t="s">
        <v>265</v>
      </c>
      <c r="B43" s="281" t="s">
        <v>307</v>
      </c>
      <c r="C43" s="281"/>
      <c r="D43" s="281"/>
      <c r="E43" s="281"/>
      <c r="F43" s="281"/>
      <c r="G43" s="281"/>
      <c r="H43" s="281"/>
      <c r="I43" s="99" t="s">
        <v>308</v>
      </c>
      <c r="J43" s="100"/>
      <c r="K43" s="217">
        <f>K41-I44-I80</f>
        <v>0</v>
      </c>
    </row>
    <row r="44" spans="1:12" ht="33.75" customHeight="1" x14ac:dyDescent="0.3">
      <c r="A44" s="73"/>
      <c r="B44" s="282" t="s">
        <v>403</v>
      </c>
      <c r="C44" s="283"/>
      <c r="D44" s="283"/>
      <c r="E44" s="283"/>
      <c r="F44" s="283"/>
      <c r="G44" s="283"/>
      <c r="H44" s="284"/>
      <c r="I44" s="101">
        <v>0</v>
      </c>
      <c r="J44" s="102"/>
      <c r="K44" s="103"/>
      <c r="L44" s="104"/>
    </row>
    <row r="45" spans="1:12" ht="15.75" x14ac:dyDescent="0.25">
      <c r="A45" s="75"/>
      <c r="B45" s="285" t="s">
        <v>268</v>
      </c>
      <c r="C45" s="286"/>
      <c r="D45" s="286"/>
      <c r="E45" s="286"/>
      <c r="F45" s="286"/>
      <c r="G45" s="286"/>
      <c r="H45" s="286"/>
      <c r="I45" s="105">
        <f>I44/1.302</f>
        <v>0</v>
      </c>
      <c r="J45" s="106"/>
    </row>
    <row r="46" spans="1:12" x14ac:dyDescent="0.2">
      <c r="A46" s="77">
        <v>1</v>
      </c>
      <c r="B46" s="287" t="s">
        <v>269</v>
      </c>
      <c r="C46" s="287"/>
      <c r="D46" s="287"/>
      <c r="E46" s="287"/>
      <c r="F46" s="287"/>
      <c r="G46" s="287"/>
      <c r="H46" s="287"/>
      <c r="I46" s="107"/>
      <c r="J46" s="108"/>
    </row>
    <row r="47" spans="1:12" ht="25.9" customHeight="1" x14ac:dyDescent="0.25">
      <c r="A47" s="77" t="s">
        <v>270</v>
      </c>
      <c r="B47" s="280" t="s">
        <v>271</v>
      </c>
      <c r="C47" s="280"/>
      <c r="D47" s="280"/>
      <c r="E47" s="280"/>
      <c r="F47" s="280"/>
      <c r="G47" s="280"/>
      <c r="H47" s="280"/>
      <c r="I47" s="105">
        <f>I45*22%</f>
        <v>0</v>
      </c>
      <c r="J47" s="109"/>
      <c r="K47" s="79"/>
    </row>
    <row r="48" spans="1:12" ht="15.75" x14ac:dyDescent="0.25">
      <c r="A48" s="77" t="s">
        <v>272</v>
      </c>
      <c r="B48" s="287" t="s">
        <v>273</v>
      </c>
      <c r="C48" s="287"/>
      <c r="D48" s="287"/>
      <c r="E48" s="287"/>
      <c r="F48" s="287"/>
      <c r="G48" s="287"/>
      <c r="H48" s="287"/>
      <c r="I48" s="110"/>
      <c r="J48" s="111"/>
      <c r="K48" s="81"/>
    </row>
    <row r="49" spans="1:24" ht="24" customHeight="1" x14ac:dyDescent="0.25">
      <c r="A49" s="77" t="s">
        <v>274</v>
      </c>
      <c r="B49" s="280" t="s">
        <v>275</v>
      </c>
      <c r="C49" s="280"/>
      <c r="D49" s="280"/>
      <c r="E49" s="280"/>
      <c r="F49" s="280"/>
      <c r="G49" s="280"/>
      <c r="H49" s="280"/>
      <c r="I49" s="110"/>
      <c r="J49" s="111"/>
      <c r="K49" s="81"/>
    </row>
    <row r="50" spans="1:24" ht="15.75" x14ac:dyDescent="0.25">
      <c r="A50" s="77">
        <v>2</v>
      </c>
      <c r="B50" s="287" t="s">
        <v>276</v>
      </c>
      <c r="C50" s="287"/>
      <c r="D50" s="287"/>
      <c r="E50" s="287"/>
      <c r="F50" s="287"/>
      <c r="G50" s="287"/>
      <c r="H50" s="287"/>
      <c r="I50" s="110"/>
      <c r="J50" s="111"/>
      <c r="K50" s="81"/>
    </row>
    <row r="51" spans="1:24" ht="34.9" customHeight="1" x14ac:dyDescent="0.25">
      <c r="A51" s="77" t="s">
        <v>277</v>
      </c>
      <c r="B51" s="280" t="s">
        <v>278</v>
      </c>
      <c r="C51" s="280"/>
      <c r="D51" s="280"/>
      <c r="E51" s="280"/>
      <c r="F51" s="280"/>
      <c r="G51" s="280"/>
      <c r="H51" s="280"/>
      <c r="I51" s="110">
        <f>I45*2.9%</f>
        <v>0</v>
      </c>
      <c r="J51" s="111"/>
      <c r="K51" s="79"/>
    </row>
    <row r="52" spans="1:24" ht="15.75" x14ac:dyDescent="0.25">
      <c r="A52" s="77" t="s">
        <v>279</v>
      </c>
      <c r="B52" s="287" t="s">
        <v>280</v>
      </c>
      <c r="C52" s="287"/>
      <c r="D52" s="287"/>
      <c r="E52" s="287"/>
      <c r="F52" s="287"/>
      <c r="G52" s="287"/>
      <c r="H52" s="287"/>
      <c r="I52" s="110"/>
      <c r="J52" s="111"/>
      <c r="K52" s="81"/>
    </row>
    <row r="53" spans="1:24" ht="27" customHeight="1" x14ac:dyDescent="0.25">
      <c r="A53" s="82" t="s">
        <v>281</v>
      </c>
      <c r="B53" s="280" t="s">
        <v>282</v>
      </c>
      <c r="C53" s="280"/>
      <c r="D53" s="280"/>
      <c r="E53" s="280"/>
      <c r="F53" s="280"/>
      <c r="G53" s="280"/>
      <c r="H53" s="280"/>
      <c r="I53" s="110">
        <f>I45*0.2%</f>
        <v>0</v>
      </c>
      <c r="J53" s="111"/>
      <c r="K53" s="79"/>
    </row>
    <row r="54" spans="1:24" ht="22.9" customHeight="1" x14ac:dyDescent="0.25">
      <c r="A54" s="77" t="s">
        <v>283</v>
      </c>
      <c r="B54" s="280" t="s">
        <v>284</v>
      </c>
      <c r="C54" s="280"/>
      <c r="D54" s="280"/>
      <c r="E54" s="280"/>
      <c r="F54" s="280"/>
      <c r="G54" s="280"/>
      <c r="H54" s="280"/>
      <c r="I54" s="110"/>
      <c r="J54" s="111"/>
      <c r="K54" s="81"/>
    </row>
    <row r="55" spans="1:24" ht="25.15" customHeight="1" x14ac:dyDescent="0.25">
      <c r="A55" s="77" t="s">
        <v>285</v>
      </c>
      <c r="B55" s="280" t="s">
        <v>286</v>
      </c>
      <c r="C55" s="280"/>
      <c r="D55" s="280"/>
      <c r="E55" s="280"/>
      <c r="F55" s="280"/>
      <c r="G55" s="280"/>
      <c r="H55" s="280"/>
      <c r="I55" s="110"/>
      <c r="J55" s="111"/>
      <c r="K55" s="81"/>
    </row>
    <row r="56" spans="1:24" ht="24.6" customHeight="1" x14ac:dyDescent="0.25">
      <c r="A56" s="77">
        <v>3</v>
      </c>
      <c r="B56" s="280" t="s">
        <v>287</v>
      </c>
      <c r="C56" s="280"/>
      <c r="D56" s="280"/>
      <c r="E56" s="280"/>
      <c r="F56" s="280"/>
      <c r="G56" s="280"/>
      <c r="H56" s="280"/>
      <c r="I56" s="110">
        <f>I45*5.1%</f>
        <v>0</v>
      </c>
      <c r="J56" s="111"/>
      <c r="K56" s="79"/>
    </row>
    <row r="57" spans="1:24" ht="15.75" x14ac:dyDescent="0.25">
      <c r="A57" s="77"/>
      <c r="B57" s="288" t="s">
        <v>288</v>
      </c>
      <c r="C57" s="288"/>
      <c r="D57" s="288"/>
      <c r="E57" s="288"/>
      <c r="F57" s="288"/>
      <c r="G57" s="288"/>
      <c r="H57" s="288"/>
      <c r="I57" s="112">
        <f>SUM(I47:I56)</f>
        <v>0</v>
      </c>
      <c r="J57" s="111"/>
      <c r="K57" s="84"/>
      <c r="O57" s="113"/>
      <c r="P57" s="433"/>
      <c r="Q57" s="433"/>
      <c r="R57" s="433"/>
      <c r="S57" s="433"/>
      <c r="T57" s="433"/>
      <c r="U57" s="113"/>
      <c r="V57" s="433"/>
      <c r="W57" s="433"/>
      <c r="X57" s="433"/>
    </row>
    <row r="58" spans="1:24" ht="12.75" customHeight="1" x14ac:dyDescent="0.2">
      <c r="B58" s="289"/>
      <c r="C58" s="289"/>
      <c r="D58" s="289"/>
      <c r="E58" s="289"/>
      <c r="F58" s="289"/>
      <c r="G58" s="289"/>
      <c r="H58" s="289"/>
      <c r="K58" s="84"/>
      <c r="O58" s="114"/>
      <c r="P58" s="434"/>
      <c r="Q58" s="434"/>
      <c r="R58" s="434"/>
      <c r="S58" s="434"/>
      <c r="T58" s="434"/>
      <c r="U58" s="115"/>
      <c r="V58" s="435"/>
      <c r="W58" s="435"/>
      <c r="X58" s="435"/>
    </row>
    <row r="59" spans="1:24" s="71" customFormat="1" hidden="1" x14ac:dyDescent="0.2">
      <c r="B59" s="71" t="s">
        <v>289</v>
      </c>
      <c r="E59" s="72"/>
      <c r="K59" s="86"/>
      <c r="O59" s="116"/>
      <c r="P59" s="442"/>
      <c r="Q59" s="442"/>
      <c r="R59" s="442"/>
      <c r="S59" s="443"/>
      <c r="T59" s="443"/>
      <c r="U59" s="117"/>
      <c r="V59" s="444"/>
      <c r="W59" s="444"/>
      <c r="X59" s="444"/>
    </row>
    <row r="60" spans="1:24" hidden="1" x14ac:dyDescent="0.2">
      <c r="K60" s="84"/>
      <c r="O60" s="118"/>
      <c r="P60" s="439"/>
      <c r="Q60" s="439"/>
      <c r="R60" s="439"/>
      <c r="S60" s="440"/>
      <c r="T60" s="440"/>
      <c r="U60" s="119"/>
      <c r="V60" s="441"/>
      <c r="W60" s="441"/>
      <c r="X60" s="441"/>
    </row>
    <row r="61" spans="1:24" hidden="1" x14ac:dyDescent="0.2">
      <c r="A61" s="68" t="s">
        <v>309</v>
      </c>
      <c r="K61" s="84"/>
      <c r="O61" s="118"/>
      <c r="P61" s="436"/>
      <c r="Q61" s="436"/>
      <c r="R61" s="436"/>
      <c r="S61" s="437"/>
      <c r="T61" s="437"/>
      <c r="U61" s="120"/>
      <c r="V61" s="438"/>
      <c r="W61" s="438"/>
      <c r="X61" s="438"/>
    </row>
    <row r="62" spans="1:24" hidden="1" x14ac:dyDescent="0.2">
      <c r="A62" s="68" t="s">
        <v>310</v>
      </c>
      <c r="K62" s="84"/>
      <c r="O62" s="118"/>
      <c r="P62" s="439"/>
      <c r="Q62" s="439"/>
      <c r="R62" s="439"/>
      <c r="S62" s="440"/>
      <c r="T62" s="440"/>
      <c r="U62" s="119"/>
      <c r="V62" s="441"/>
      <c r="W62" s="441"/>
      <c r="X62" s="441"/>
    </row>
    <row r="63" spans="1:24" hidden="1" x14ac:dyDescent="0.2">
      <c r="K63" s="84"/>
      <c r="O63" s="118"/>
      <c r="P63" s="439"/>
      <c r="Q63" s="439"/>
      <c r="R63" s="439"/>
      <c r="S63" s="445"/>
      <c r="T63" s="445"/>
      <c r="U63" s="119"/>
      <c r="V63" s="441"/>
      <c r="W63" s="441"/>
      <c r="X63" s="441"/>
    </row>
    <row r="64" spans="1:24" ht="37.9" hidden="1" customHeight="1" x14ac:dyDescent="0.2">
      <c r="A64" s="88" t="s">
        <v>265</v>
      </c>
      <c r="B64" s="281" t="s">
        <v>20</v>
      </c>
      <c r="C64" s="281"/>
      <c r="D64" s="281"/>
      <c r="E64" s="281" t="s">
        <v>290</v>
      </c>
      <c r="F64" s="281"/>
      <c r="G64" s="290" t="s">
        <v>291</v>
      </c>
      <c r="H64" s="290"/>
      <c r="I64" s="290" t="s">
        <v>311</v>
      </c>
      <c r="J64" s="290"/>
      <c r="K64" s="84"/>
      <c r="O64" s="121"/>
      <c r="P64" s="436"/>
      <c r="Q64" s="436"/>
      <c r="R64" s="436"/>
      <c r="S64" s="437"/>
      <c r="T64" s="437"/>
      <c r="U64" s="120"/>
      <c r="V64" s="438"/>
      <c r="W64" s="438"/>
      <c r="X64" s="438"/>
    </row>
    <row r="65" spans="1:24" hidden="1" x14ac:dyDescent="0.2">
      <c r="A65" s="75">
        <v>1</v>
      </c>
      <c r="B65" s="281">
        <v>2</v>
      </c>
      <c r="C65" s="281"/>
      <c r="D65" s="281"/>
      <c r="E65" s="281">
        <v>3</v>
      </c>
      <c r="F65" s="281"/>
      <c r="G65" s="290">
        <v>4</v>
      </c>
      <c r="H65" s="290"/>
      <c r="I65" s="290">
        <v>5</v>
      </c>
      <c r="J65" s="290"/>
      <c r="K65" s="84"/>
      <c r="O65" s="122"/>
      <c r="P65" s="122"/>
      <c r="Q65" s="122"/>
      <c r="R65" s="122"/>
      <c r="S65" s="123"/>
      <c r="T65" s="122"/>
      <c r="U65" s="122"/>
      <c r="V65" s="446"/>
      <c r="W65" s="446"/>
      <c r="X65" s="446"/>
    </row>
    <row r="66" spans="1:24" hidden="1" x14ac:dyDescent="0.2">
      <c r="A66" s="75"/>
      <c r="B66" s="291"/>
      <c r="C66" s="291"/>
      <c r="D66" s="291"/>
      <c r="E66" s="281"/>
      <c r="F66" s="281"/>
      <c r="G66" s="290"/>
      <c r="H66" s="290"/>
      <c r="I66" s="447">
        <f t="shared" ref="I66:I71" si="2">E66*G66</f>
        <v>0</v>
      </c>
      <c r="J66" s="447"/>
      <c r="K66" s="84"/>
    </row>
    <row r="67" spans="1:24" hidden="1" x14ac:dyDescent="0.2">
      <c r="A67" s="75"/>
      <c r="B67" s="291"/>
      <c r="C67" s="291"/>
      <c r="D67" s="291"/>
      <c r="E67" s="281"/>
      <c r="F67" s="281"/>
      <c r="G67" s="290"/>
      <c r="H67" s="290"/>
      <c r="I67" s="447">
        <f t="shared" si="2"/>
        <v>0</v>
      </c>
      <c r="J67" s="447"/>
      <c r="K67" s="84"/>
    </row>
    <row r="68" spans="1:24" hidden="1" x14ac:dyDescent="0.2">
      <c r="A68" s="75"/>
      <c r="B68" s="291"/>
      <c r="C68" s="291"/>
      <c r="D68" s="291"/>
      <c r="E68" s="281"/>
      <c r="F68" s="281"/>
      <c r="G68" s="290"/>
      <c r="H68" s="290"/>
      <c r="I68" s="447">
        <f t="shared" si="2"/>
        <v>0</v>
      </c>
      <c r="J68" s="447"/>
      <c r="K68" s="84"/>
    </row>
    <row r="69" spans="1:24" hidden="1" x14ac:dyDescent="0.2">
      <c r="A69" s="75"/>
      <c r="B69" s="291"/>
      <c r="C69" s="291"/>
      <c r="D69" s="291"/>
      <c r="E69" s="281"/>
      <c r="F69" s="281"/>
      <c r="G69" s="290"/>
      <c r="H69" s="290"/>
      <c r="I69" s="447">
        <f t="shared" si="2"/>
        <v>0</v>
      </c>
      <c r="J69" s="447"/>
      <c r="K69" s="84"/>
    </row>
    <row r="70" spans="1:24" hidden="1" x14ac:dyDescent="0.2">
      <c r="A70" s="75"/>
      <c r="B70" s="291"/>
      <c r="C70" s="291"/>
      <c r="D70" s="291"/>
      <c r="E70" s="281"/>
      <c r="F70" s="281"/>
      <c r="G70" s="290"/>
      <c r="H70" s="290"/>
      <c r="I70" s="447">
        <f t="shared" si="2"/>
        <v>0</v>
      </c>
      <c r="J70" s="447"/>
      <c r="K70" s="84"/>
    </row>
    <row r="71" spans="1:24" hidden="1" x14ac:dyDescent="0.2">
      <c r="A71" s="75"/>
      <c r="B71" s="291"/>
      <c r="C71" s="291"/>
      <c r="D71" s="291"/>
      <c r="E71" s="281"/>
      <c r="F71" s="281"/>
      <c r="G71" s="290"/>
      <c r="H71" s="290"/>
      <c r="I71" s="447">
        <f t="shared" si="2"/>
        <v>0</v>
      </c>
      <c r="J71" s="447"/>
      <c r="K71" s="84"/>
    </row>
    <row r="72" spans="1:24" hidden="1" x14ac:dyDescent="0.2">
      <c r="A72" s="75"/>
      <c r="B72" s="281" t="s">
        <v>288</v>
      </c>
      <c r="C72" s="281"/>
      <c r="D72" s="281"/>
      <c r="E72" s="281" t="s">
        <v>35</v>
      </c>
      <c r="F72" s="281"/>
      <c r="G72" s="290" t="s">
        <v>35</v>
      </c>
      <c r="H72" s="290"/>
      <c r="I72" s="447">
        <f>SUM(I66:J71)</f>
        <v>0</v>
      </c>
      <c r="J72" s="290"/>
      <c r="K72" s="84"/>
    </row>
    <row r="73" spans="1:24" hidden="1" x14ac:dyDescent="0.2">
      <c r="K73" s="84"/>
    </row>
    <row r="74" spans="1:24" x14ac:dyDescent="0.2">
      <c r="J74" s="104"/>
      <c r="K74" s="84"/>
    </row>
    <row r="76" spans="1:24" ht="70.5" customHeight="1" x14ac:dyDescent="0.2">
      <c r="B76" s="214">
        <v>2</v>
      </c>
      <c r="C76" s="517" t="s">
        <v>395</v>
      </c>
      <c r="D76" s="518" t="s">
        <v>395</v>
      </c>
      <c r="E76" s="518" t="s">
        <v>395</v>
      </c>
      <c r="F76" s="518" t="s">
        <v>395</v>
      </c>
      <c r="G76" s="518" t="s">
        <v>395</v>
      </c>
      <c r="H76" s="518" t="s">
        <v>395</v>
      </c>
      <c r="I76" s="518" t="s">
        <v>395</v>
      </c>
    </row>
    <row r="78" spans="1:24" ht="15.75" x14ac:dyDescent="0.25">
      <c r="C78" s="98"/>
      <c r="I78" s="71" t="s">
        <v>392</v>
      </c>
    </row>
    <row r="79" spans="1:24" x14ac:dyDescent="0.2">
      <c r="A79" s="73" t="s">
        <v>265</v>
      </c>
      <c r="B79" s="281" t="s">
        <v>307</v>
      </c>
      <c r="C79" s="281"/>
      <c r="D79" s="281"/>
      <c r="E79" s="281"/>
      <c r="F79" s="281"/>
      <c r="G79" s="281"/>
      <c r="H79" s="281"/>
      <c r="I79" s="99" t="s">
        <v>308</v>
      </c>
    </row>
    <row r="80" spans="1:24" ht="15.75" x14ac:dyDescent="0.2">
      <c r="A80" s="73"/>
      <c r="B80" s="282" t="s">
        <v>403</v>
      </c>
      <c r="C80" s="283"/>
      <c r="D80" s="283"/>
      <c r="E80" s="283"/>
      <c r="F80" s="283"/>
      <c r="G80" s="283"/>
      <c r="H80" s="284"/>
      <c r="I80" s="101">
        <v>0</v>
      </c>
    </row>
    <row r="81" spans="1:9" ht="15.75" x14ac:dyDescent="0.25">
      <c r="A81" s="75"/>
      <c r="B81" s="285" t="s">
        <v>268</v>
      </c>
      <c r="C81" s="286"/>
      <c r="D81" s="286"/>
      <c r="E81" s="286"/>
      <c r="F81" s="286"/>
      <c r="G81" s="286"/>
      <c r="H81" s="286"/>
      <c r="I81" s="105">
        <f>I80/1.302</f>
        <v>0</v>
      </c>
    </row>
    <row r="82" spans="1:9" x14ac:dyDescent="0.2">
      <c r="A82" s="77">
        <v>1</v>
      </c>
      <c r="B82" s="287" t="s">
        <v>269</v>
      </c>
      <c r="C82" s="287"/>
      <c r="D82" s="287"/>
      <c r="E82" s="287"/>
      <c r="F82" s="287"/>
      <c r="G82" s="287"/>
      <c r="H82" s="287"/>
      <c r="I82" s="107"/>
    </row>
    <row r="83" spans="1:9" ht="15.75" x14ac:dyDescent="0.25">
      <c r="A83" s="77" t="s">
        <v>270</v>
      </c>
      <c r="B83" s="280" t="s">
        <v>271</v>
      </c>
      <c r="C83" s="280"/>
      <c r="D83" s="280"/>
      <c r="E83" s="280"/>
      <c r="F83" s="280"/>
      <c r="G83" s="280"/>
      <c r="H83" s="280"/>
      <c r="I83" s="105">
        <f>I81*22%</f>
        <v>0</v>
      </c>
    </row>
    <row r="84" spans="1:9" ht="15.75" x14ac:dyDescent="0.25">
      <c r="A84" s="77" t="s">
        <v>272</v>
      </c>
      <c r="B84" s="287" t="s">
        <v>273</v>
      </c>
      <c r="C84" s="287"/>
      <c r="D84" s="287"/>
      <c r="E84" s="287"/>
      <c r="F84" s="287"/>
      <c r="G84" s="287"/>
      <c r="H84" s="287"/>
      <c r="I84" s="110"/>
    </row>
    <row r="85" spans="1:9" ht="15.75" x14ac:dyDescent="0.25">
      <c r="A85" s="77" t="s">
        <v>274</v>
      </c>
      <c r="B85" s="280" t="s">
        <v>275</v>
      </c>
      <c r="C85" s="280"/>
      <c r="D85" s="280"/>
      <c r="E85" s="280"/>
      <c r="F85" s="280"/>
      <c r="G85" s="280"/>
      <c r="H85" s="280"/>
      <c r="I85" s="110"/>
    </row>
    <row r="86" spans="1:9" ht="15.75" x14ac:dyDescent="0.25">
      <c r="A86" s="77">
        <v>2</v>
      </c>
      <c r="B86" s="287" t="s">
        <v>276</v>
      </c>
      <c r="C86" s="287"/>
      <c r="D86" s="287"/>
      <c r="E86" s="287"/>
      <c r="F86" s="287"/>
      <c r="G86" s="287"/>
      <c r="H86" s="287"/>
      <c r="I86" s="110"/>
    </row>
    <row r="87" spans="1:9" ht="15.75" x14ac:dyDescent="0.25">
      <c r="A87" s="77" t="s">
        <v>277</v>
      </c>
      <c r="B87" s="280" t="s">
        <v>278</v>
      </c>
      <c r="C87" s="280"/>
      <c r="D87" s="280"/>
      <c r="E87" s="280"/>
      <c r="F87" s="280"/>
      <c r="G87" s="280"/>
      <c r="H87" s="280"/>
      <c r="I87" s="110">
        <f>I81*2.9%</f>
        <v>0</v>
      </c>
    </row>
    <row r="88" spans="1:9" ht="15.75" x14ac:dyDescent="0.25">
      <c r="A88" s="77" t="s">
        <v>279</v>
      </c>
      <c r="B88" s="287" t="s">
        <v>280</v>
      </c>
      <c r="C88" s="287"/>
      <c r="D88" s="287"/>
      <c r="E88" s="287"/>
      <c r="F88" s="287"/>
      <c r="G88" s="287"/>
      <c r="H88" s="287"/>
      <c r="I88" s="110"/>
    </row>
    <row r="89" spans="1:9" ht="15.75" x14ac:dyDescent="0.25">
      <c r="A89" s="82" t="s">
        <v>281</v>
      </c>
      <c r="B89" s="280" t="s">
        <v>282</v>
      </c>
      <c r="C89" s="280"/>
      <c r="D89" s="280"/>
      <c r="E89" s="280"/>
      <c r="F89" s="280"/>
      <c r="G89" s="280"/>
      <c r="H89" s="280"/>
      <c r="I89" s="110">
        <f>I81*0.2%</f>
        <v>0</v>
      </c>
    </row>
    <row r="90" spans="1:9" ht="15.75" x14ac:dyDescent="0.25">
      <c r="A90" s="77" t="s">
        <v>283</v>
      </c>
      <c r="B90" s="280" t="s">
        <v>284</v>
      </c>
      <c r="C90" s="280"/>
      <c r="D90" s="280"/>
      <c r="E90" s="280"/>
      <c r="F90" s="280"/>
      <c r="G90" s="280"/>
      <c r="H90" s="280"/>
      <c r="I90" s="110"/>
    </row>
    <row r="91" spans="1:9" ht="15.75" x14ac:dyDescent="0.25">
      <c r="A91" s="77" t="s">
        <v>285</v>
      </c>
      <c r="B91" s="280" t="s">
        <v>286</v>
      </c>
      <c r="C91" s="280"/>
      <c r="D91" s="280"/>
      <c r="E91" s="280"/>
      <c r="F91" s="280"/>
      <c r="G91" s="280"/>
      <c r="H91" s="280"/>
      <c r="I91" s="110"/>
    </row>
    <row r="92" spans="1:9" ht="15.75" x14ac:dyDescent="0.25">
      <c r="A92" s="77">
        <v>3</v>
      </c>
      <c r="B92" s="280" t="s">
        <v>287</v>
      </c>
      <c r="C92" s="280"/>
      <c r="D92" s="280"/>
      <c r="E92" s="280"/>
      <c r="F92" s="280"/>
      <c r="G92" s="280"/>
      <c r="H92" s="280"/>
      <c r="I92" s="110">
        <f>I81*5.1%</f>
        <v>0</v>
      </c>
    </row>
    <row r="93" spans="1:9" ht="15.75" x14ac:dyDescent="0.25">
      <c r="A93" s="77"/>
      <c r="B93" s="288" t="s">
        <v>288</v>
      </c>
      <c r="C93" s="288"/>
      <c r="D93" s="288"/>
      <c r="E93" s="288"/>
      <c r="F93" s="288"/>
      <c r="G93" s="288"/>
      <c r="H93" s="288"/>
      <c r="I93" s="112">
        <f>SUM(I83:I92)</f>
        <v>0</v>
      </c>
    </row>
    <row r="94" spans="1:9" x14ac:dyDescent="0.2">
      <c r="B94" s="289"/>
      <c r="C94" s="289"/>
      <c r="D94" s="289"/>
      <c r="E94" s="289"/>
      <c r="F94" s="289"/>
      <c r="G94" s="289"/>
      <c r="H94" s="289"/>
    </row>
  </sheetData>
  <mergeCells count="142">
    <mergeCell ref="B90:H90"/>
    <mergeCell ref="B91:H91"/>
    <mergeCell ref="B92:H92"/>
    <mergeCell ref="B93:H93"/>
    <mergeCell ref="B94:H94"/>
    <mergeCell ref="B84:H84"/>
    <mergeCell ref="B85:H85"/>
    <mergeCell ref="B86:H86"/>
    <mergeCell ref="B87:H87"/>
    <mergeCell ref="B88:H88"/>
    <mergeCell ref="B89:H89"/>
    <mergeCell ref="C76:I76"/>
    <mergeCell ref="B79:H79"/>
    <mergeCell ref="B80:H80"/>
    <mergeCell ref="B81:H81"/>
    <mergeCell ref="B82:H82"/>
    <mergeCell ref="B83:H83"/>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B65:D65"/>
    <mergeCell ref="E65:F65"/>
    <mergeCell ref="G65:H65"/>
    <mergeCell ref="I65:J65"/>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P61:R61"/>
    <mergeCell ref="S61:T61"/>
    <mergeCell ref="V61:X61"/>
    <mergeCell ref="P62:R62"/>
    <mergeCell ref="S62:T62"/>
    <mergeCell ref="V62:X62"/>
    <mergeCell ref="P59:R59"/>
    <mergeCell ref="S59:T59"/>
    <mergeCell ref="V59:X59"/>
    <mergeCell ref="P60:R60"/>
    <mergeCell ref="S60:T60"/>
    <mergeCell ref="V60:X60"/>
    <mergeCell ref="B56:H56"/>
    <mergeCell ref="B57:H57"/>
    <mergeCell ref="P57:R57"/>
    <mergeCell ref="S57:T57"/>
    <mergeCell ref="V57:X57"/>
    <mergeCell ref="B58:H58"/>
    <mergeCell ref="P58:R58"/>
    <mergeCell ref="S58:T58"/>
    <mergeCell ref="V58:X58"/>
    <mergeCell ref="B50:H50"/>
    <mergeCell ref="B51:H51"/>
    <mergeCell ref="B52:H52"/>
    <mergeCell ref="B53:H53"/>
    <mergeCell ref="B54:H54"/>
    <mergeCell ref="B55:H55"/>
    <mergeCell ref="B44:H44"/>
    <mergeCell ref="B45:H45"/>
    <mergeCell ref="B46:H46"/>
    <mergeCell ref="B47:H47"/>
    <mergeCell ref="B48:H48"/>
    <mergeCell ref="B49:H49"/>
    <mergeCell ref="B36:D36"/>
    <mergeCell ref="E36:G36"/>
    <mergeCell ref="A37:D37"/>
    <mergeCell ref="E37:G37"/>
    <mergeCell ref="C41:I41"/>
    <mergeCell ref="B43:H43"/>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B19:D19"/>
    <mergeCell ref="E19:G19"/>
    <mergeCell ref="B20:D20"/>
    <mergeCell ref="E20:G20"/>
    <mergeCell ref="A21:D21"/>
    <mergeCell ref="E21:G21"/>
    <mergeCell ref="B16:D16"/>
    <mergeCell ref="E16:G16"/>
    <mergeCell ref="B17:D17"/>
    <mergeCell ref="E17:G17"/>
    <mergeCell ref="B18:D18"/>
    <mergeCell ref="E18:G18"/>
    <mergeCell ref="B13:D13"/>
    <mergeCell ref="E13:G13"/>
    <mergeCell ref="B14:D14"/>
    <mergeCell ref="E14:G14"/>
    <mergeCell ref="B15:D15"/>
    <mergeCell ref="E15:G15"/>
    <mergeCell ref="C4:J5"/>
    <mergeCell ref="C7:J7"/>
    <mergeCell ref="K7:K8"/>
    <mergeCell ref="B11:D11"/>
    <mergeCell ref="E11:G11"/>
    <mergeCell ref="B12:D12"/>
    <mergeCell ref="E12:G12"/>
  </mergeCells>
  <pageMargins left="0.31496062992125984" right="0.31496062992125984" top="0.31496062992125984" bottom="0.3149606299212598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opLeftCell="A46" zoomScale="115" zoomScaleNormal="115" workbookViewId="0">
      <selection activeCell="I81" sqref="I81"/>
    </sheetView>
  </sheetViews>
  <sheetFormatPr defaultColWidth="8.85546875" defaultRowHeight="12" x14ac:dyDescent="0.2"/>
  <cols>
    <col min="1" max="1" width="4.7109375" style="68" customWidth="1"/>
    <col min="2" max="2" width="10.28515625" style="68" customWidth="1"/>
    <col min="3" max="3" width="7.5703125" style="68" customWidth="1"/>
    <col min="4" max="4" width="25.5703125" style="68" customWidth="1"/>
    <col min="5" max="5" width="11.28515625" style="87" customWidth="1"/>
    <col min="6" max="6" width="12.28515625" style="68" customWidth="1"/>
    <col min="7" max="7" width="10.28515625" style="68" customWidth="1"/>
    <col min="8" max="8" width="7.7109375" style="68" customWidth="1"/>
    <col min="9" max="9" width="25" style="68" customWidth="1"/>
    <col min="10" max="10" width="19.7109375" style="68" customWidth="1"/>
    <col min="11" max="11" width="24.42578125" style="68" customWidth="1"/>
    <col min="12" max="12" width="13.85546875" style="68" customWidth="1"/>
    <col min="13" max="13" width="12.85546875" style="68" customWidth="1"/>
    <col min="14" max="14" width="13.7109375" style="68" customWidth="1"/>
    <col min="15" max="15" width="13.7109375" style="68" bestFit="1" customWidth="1"/>
    <col min="16" max="16384" width="8.85546875" style="68"/>
  </cols>
  <sheetData>
    <row r="1" spans="1:13" hidden="1" x14ac:dyDescent="0.2"/>
    <row r="2" spans="1:13" hidden="1" x14ac:dyDescent="0.2">
      <c r="D2" s="68" t="s">
        <v>293</v>
      </c>
    </row>
    <row r="3" spans="1:13" hidden="1" x14ac:dyDescent="0.2">
      <c r="C3" s="68" t="s">
        <v>294</v>
      </c>
    </row>
    <row r="4" spans="1:13" ht="13.15" hidden="1" customHeight="1" x14ac:dyDescent="0.2">
      <c r="C4" s="427" t="s">
        <v>295</v>
      </c>
      <c r="D4" s="427"/>
      <c r="E4" s="427"/>
      <c r="F4" s="427"/>
      <c r="G4" s="427"/>
      <c r="H4" s="427"/>
      <c r="I4" s="427"/>
      <c r="J4" s="427"/>
      <c r="K4" s="93"/>
      <c r="L4" s="93"/>
      <c r="M4" s="93"/>
    </row>
    <row r="5" spans="1:13" ht="13.15" hidden="1" customHeight="1" x14ac:dyDescent="0.2">
      <c r="C5" s="427"/>
      <c r="D5" s="427"/>
      <c r="E5" s="427"/>
      <c r="F5" s="427"/>
      <c r="G5" s="427"/>
      <c r="H5" s="427"/>
      <c r="I5" s="427"/>
      <c r="J5" s="427"/>
      <c r="K5" s="93"/>
      <c r="L5" s="93"/>
      <c r="M5" s="93"/>
    </row>
    <row r="6" spans="1:13" ht="13.15" customHeight="1" x14ac:dyDescent="0.2">
      <c r="C6" s="94"/>
      <c r="D6" s="94"/>
      <c r="E6" s="94"/>
      <c r="F6" s="94"/>
      <c r="G6" s="94"/>
      <c r="H6" s="94"/>
      <c r="I6" s="94"/>
      <c r="J6" s="94"/>
      <c r="K6" s="93"/>
      <c r="L6" s="93"/>
      <c r="M6" s="93"/>
    </row>
    <row r="7" spans="1:13" ht="13.15" customHeight="1" x14ac:dyDescent="0.2">
      <c r="C7" s="428" t="s">
        <v>416</v>
      </c>
      <c r="D7" s="428"/>
      <c r="E7" s="428"/>
      <c r="F7" s="428"/>
      <c r="G7" s="428"/>
      <c r="H7" s="428"/>
      <c r="I7" s="428"/>
      <c r="J7" s="428"/>
      <c r="K7" s="429"/>
      <c r="L7" s="93"/>
      <c r="M7" s="93"/>
    </row>
    <row r="8" spans="1:13" ht="13.15" customHeight="1" x14ac:dyDescent="0.2">
      <c r="C8" s="95"/>
      <c r="D8" s="95"/>
      <c r="E8" s="95"/>
      <c r="F8" s="95"/>
      <c r="G8" s="95"/>
      <c r="H8" s="95"/>
      <c r="I8" s="95"/>
      <c r="J8" s="95"/>
      <c r="K8" s="429"/>
      <c r="L8" s="93"/>
      <c r="M8" s="93"/>
    </row>
    <row r="9" spans="1:13" x14ac:dyDescent="0.2">
      <c r="L9" s="187"/>
    </row>
    <row r="10" spans="1:13" hidden="1" x14ac:dyDescent="0.2"/>
    <row r="11" spans="1:13" ht="57" hidden="1" customHeight="1" x14ac:dyDescent="0.2">
      <c r="A11" s="96" t="s">
        <v>265</v>
      </c>
      <c r="B11" s="281" t="s">
        <v>296</v>
      </c>
      <c r="C11" s="281"/>
      <c r="D11" s="281"/>
      <c r="E11" s="281" t="s">
        <v>297</v>
      </c>
      <c r="F11" s="281"/>
      <c r="G11" s="281"/>
      <c r="H11" s="73" t="s">
        <v>298</v>
      </c>
      <c r="I11" s="73" t="s">
        <v>299</v>
      </c>
      <c r="J11" s="73" t="s">
        <v>300</v>
      </c>
    </row>
    <row r="12" spans="1:13" ht="15" hidden="1" customHeight="1" x14ac:dyDescent="0.2">
      <c r="A12" s="77">
        <v>1</v>
      </c>
      <c r="B12" s="281">
        <v>2</v>
      </c>
      <c r="C12" s="281"/>
      <c r="D12" s="281"/>
      <c r="E12" s="281">
        <v>3</v>
      </c>
      <c r="F12" s="281"/>
      <c r="G12" s="281"/>
      <c r="H12" s="77">
        <v>4</v>
      </c>
      <c r="I12" s="77">
        <v>5</v>
      </c>
      <c r="J12" s="77">
        <v>6</v>
      </c>
    </row>
    <row r="13" spans="1:13" hidden="1" x14ac:dyDescent="0.2">
      <c r="A13" s="75"/>
      <c r="B13" s="281"/>
      <c r="C13" s="281"/>
      <c r="D13" s="281"/>
      <c r="E13" s="281"/>
      <c r="F13" s="281"/>
      <c r="G13" s="281"/>
      <c r="H13" s="75"/>
      <c r="I13" s="75"/>
      <c r="J13" s="97">
        <f t="shared" ref="J13:J20" si="0">E13*H13*I13</f>
        <v>0</v>
      </c>
    </row>
    <row r="14" spans="1:13" hidden="1" x14ac:dyDescent="0.2">
      <c r="A14" s="75"/>
      <c r="B14" s="281"/>
      <c r="C14" s="281"/>
      <c r="D14" s="281"/>
      <c r="E14" s="281"/>
      <c r="F14" s="281"/>
      <c r="G14" s="281"/>
      <c r="H14" s="75"/>
      <c r="I14" s="75"/>
      <c r="J14" s="97">
        <f t="shared" si="0"/>
        <v>0</v>
      </c>
    </row>
    <row r="15" spans="1:13" hidden="1" x14ac:dyDescent="0.2">
      <c r="A15" s="75"/>
      <c r="B15" s="281"/>
      <c r="C15" s="281"/>
      <c r="D15" s="281"/>
      <c r="E15" s="281"/>
      <c r="F15" s="281"/>
      <c r="G15" s="281"/>
      <c r="H15" s="75"/>
      <c r="I15" s="75"/>
      <c r="J15" s="97">
        <f t="shared" si="0"/>
        <v>0</v>
      </c>
    </row>
    <row r="16" spans="1:13" hidden="1" x14ac:dyDescent="0.2">
      <c r="A16" s="75"/>
      <c r="B16" s="281"/>
      <c r="C16" s="281"/>
      <c r="D16" s="281"/>
      <c r="E16" s="281"/>
      <c r="F16" s="281"/>
      <c r="G16" s="281"/>
      <c r="H16" s="75"/>
      <c r="I16" s="75"/>
      <c r="J16" s="97">
        <f t="shared" si="0"/>
        <v>0</v>
      </c>
    </row>
    <row r="17" spans="1:11" hidden="1" x14ac:dyDescent="0.2">
      <c r="A17" s="75"/>
      <c r="B17" s="281"/>
      <c r="C17" s="281"/>
      <c r="D17" s="281"/>
      <c r="E17" s="281"/>
      <c r="F17" s="281"/>
      <c r="G17" s="281"/>
      <c r="H17" s="75"/>
      <c r="I17" s="75"/>
      <c r="J17" s="97">
        <f t="shared" si="0"/>
        <v>0</v>
      </c>
      <c r="K17" s="68" t="s">
        <v>301</v>
      </c>
    </row>
    <row r="18" spans="1:11" hidden="1" x14ac:dyDescent="0.2">
      <c r="A18" s="75"/>
      <c r="B18" s="281"/>
      <c r="C18" s="281"/>
      <c r="D18" s="281"/>
      <c r="E18" s="281"/>
      <c r="F18" s="281"/>
      <c r="G18" s="281"/>
      <c r="H18" s="75"/>
      <c r="I18" s="75"/>
      <c r="J18" s="97">
        <f t="shared" si="0"/>
        <v>0</v>
      </c>
    </row>
    <row r="19" spans="1:11" hidden="1" x14ac:dyDescent="0.2">
      <c r="A19" s="75"/>
      <c r="B19" s="281"/>
      <c r="C19" s="281"/>
      <c r="D19" s="281"/>
      <c r="E19" s="281"/>
      <c r="F19" s="281"/>
      <c r="G19" s="281"/>
      <c r="H19" s="75"/>
      <c r="I19" s="75"/>
      <c r="J19" s="97">
        <f t="shared" si="0"/>
        <v>0</v>
      </c>
    </row>
    <row r="20" spans="1:11" hidden="1" x14ac:dyDescent="0.2">
      <c r="A20" s="75"/>
      <c r="B20" s="281"/>
      <c r="C20" s="281"/>
      <c r="D20" s="281"/>
      <c r="E20" s="281"/>
      <c r="F20" s="281"/>
      <c r="G20" s="281"/>
      <c r="H20" s="75"/>
      <c r="I20" s="75"/>
      <c r="J20" s="97">
        <f t="shared" si="0"/>
        <v>0</v>
      </c>
    </row>
    <row r="21" spans="1:11" hidden="1" x14ac:dyDescent="0.2">
      <c r="A21" s="430" t="s">
        <v>288</v>
      </c>
      <c r="B21" s="431"/>
      <c r="C21" s="431"/>
      <c r="D21" s="432"/>
      <c r="E21" s="281" t="s">
        <v>35</v>
      </c>
      <c r="F21" s="281"/>
      <c r="G21" s="281"/>
      <c r="H21" s="77" t="s">
        <v>35</v>
      </c>
      <c r="I21" s="77" t="s">
        <v>35</v>
      </c>
      <c r="J21" s="75"/>
    </row>
    <row r="22" spans="1:11" hidden="1" x14ac:dyDescent="0.2"/>
    <row r="23" spans="1:11" hidden="1" x14ac:dyDescent="0.2">
      <c r="B23" s="68" t="s">
        <v>302</v>
      </c>
    </row>
    <row r="24" spans="1:11" hidden="1" x14ac:dyDescent="0.2"/>
    <row r="25" spans="1:11" hidden="1" x14ac:dyDescent="0.2">
      <c r="C25" s="68" t="s">
        <v>303</v>
      </c>
    </row>
    <row r="26" spans="1:11" hidden="1" x14ac:dyDescent="0.2"/>
    <row r="27" spans="1:11" ht="84" hidden="1" x14ac:dyDescent="0.2">
      <c r="A27" s="96" t="s">
        <v>265</v>
      </c>
      <c r="B27" s="281" t="s">
        <v>296</v>
      </c>
      <c r="C27" s="281"/>
      <c r="D27" s="281"/>
      <c r="E27" s="281" t="s">
        <v>304</v>
      </c>
      <c r="F27" s="281"/>
      <c r="G27" s="281"/>
      <c r="H27" s="73" t="s">
        <v>305</v>
      </c>
      <c r="I27" s="73" t="s">
        <v>306</v>
      </c>
      <c r="J27" s="73" t="s">
        <v>300</v>
      </c>
    </row>
    <row r="28" spans="1:11" hidden="1" x14ac:dyDescent="0.2">
      <c r="A28" s="77">
        <v>1</v>
      </c>
      <c r="B28" s="281">
        <v>2</v>
      </c>
      <c r="C28" s="281"/>
      <c r="D28" s="281"/>
      <c r="E28" s="281">
        <v>3</v>
      </c>
      <c r="F28" s="281"/>
      <c r="G28" s="281"/>
      <c r="H28" s="77">
        <v>4</v>
      </c>
      <c r="I28" s="77">
        <v>5</v>
      </c>
      <c r="J28" s="77">
        <v>6</v>
      </c>
    </row>
    <row r="29" spans="1:11" hidden="1" x14ac:dyDescent="0.2">
      <c r="A29" s="75"/>
      <c r="B29" s="281"/>
      <c r="C29" s="281"/>
      <c r="D29" s="281"/>
      <c r="E29" s="281"/>
      <c r="F29" s="281"/>
      <c r="G29" s="281"/>
      <c r="H29" s="75"/>
      <c r="I29" s="75"/>
      <c r="J29" s="97">
        <f t="shared" ref="J29:J36" si="1">E29*H29*I29</f>
        <v>0</v>
      </c>
    </row>
    <row r="30" spans="1:11" hidden="1" x14ac:dyDescent="0.2">
      <c r="A30" s="75"/>
      <c r="B30" s="281"/>
      <c r="C30" s="281"/>
      <c r="D30" s="281"/>
      <c r="E30" s="281"/>
      <c r="F30" s="281"/>
      <c r="G30" s="281"/>
      <c r="H30" s="75"/>
      <c r="I30" s="75"/>
      <c r="J30" s="97">
        <f t="shared" si="1"/>
        <v>0</v>
      </c>
    </row>
    <row r="31" spans="1:11" hidden="1" x14ac:dyDescent="0.2">
      <c r="A31" s="75"/>
      <c r="B31" s="281"/>
      <c r="C31" s="281"/>
      <c r="D31" s="281"/>
      <c r="E31" s="281"/>
      <c r="F31" s="281"/>
      <c r="G31" s="281"/>
      <c r="H31" s="75"/>
      <c r="I31" s="75"/>
      <c r="J31" s="97">
        <f t="shared" si="1"/>
        <v>0</v>
      </c>
    </row>
    <row r="32" spans="1:11" hidden="1" x14ac:dyDescent="0.2">
      <c r="A32" s="75"/>
      <c r="B32" s="281"/>
      <c r="C32" s="281"/>
      <c r="D32" s="281"/>
      <c r="E32" s="281"/>
      <c r="F32" s="281"/>
      <c r="G32" s="281"/>
      <c r="H32" s="75"/>
      <c r="I32" s="75"/>
      <c r="J32" s="97">
        <f t="shared" si="1"/>
        <v>0</v>
      </c>
    </row>
    <row r="33" spans="1:12" hidden="1" x14ac:dyDescent="0.2">
      <c r="A33" s="75"/>
      <c r="B33" s="281"/>
      <c r="C33" s="281"/>
      <c r="D33" s="281"/>
      <c r="E33" s="281"/>
      <c r="F33" s="281"/>
      <c r="G33" s="281"/>
      <c r="H33" s="75"/>
      <c r="I33" s="75"/>
      <c r="J33" s="97">
        <f t="shared" si="1"/>
        <v>0</v>
      </c>
    </row>
    <row r="34" spans="1:12" hidden="1" x14ac:dyDescent="0.2">
      <c r="A34" s="75"/>
      <c r="B34" s="281"/>
      <c r="C34" s="281"/>
      <c r="D34" s="281"/>
      <c r="E34" s="281"/>
      <c r="F34" s="281"/>
      <c r="G34" s="281"/>
      <c r="H34" s="75"/>
      <c r="I34" s="75"/>
      <c r="J34" s="97">
        <f t="shared" si="1"/>
        <v>0</v>
      </c>
    </row>
    <row r="35" spans="1:12" hidden="1" x14ac:dyDescent="0.2">
      <c r="A35" s="75"/>
      <c r="B35" s="281"/>
      <c r="C35" s="281"/>
      <c r="D35" s="281"/>
      <c r="E35" s="281"/>
      <c r="F35" s="281"/>
      <c r="G35" s="281"/>
      <c r="H35" s="75"/>
      <c r="I35" s="75"/>
      <c r="J35" s="97">
        <f t="shared" si="1"/>
        <v>0</v>
      </c>
    </row>
    <row r="36" spans="1:12" hidden="1" x14ac:dyDescent="0.2">
      <c r="A36" s="75"/>
      <c r="B36" s="281"/>
      <c r="C36" s="281"/>
      <c r="D36" s="281"/>
      <c r="E36" s="281"/>
      <c r="F36" s="281"/>
      <c r="G36" s="281"/>
      <c r="H36" s="75"/>
      <c r="I36" s="75"/>
      <c r="J36" s="97">
        <f t="shared" si="1"/>
        <v>0</v>
      </c>
    </row>
    <row r="37" spans="1:12" hidden="1" x14ac:dyDescent="0.2">
      <c r="A37" s="430" t="s">
        <v>288</v>
      </c>
      <c r="B37" s="431"/>
      <c r="C37" s="431"/>
      <c r="D37" s="432"/>
      <c r="E37" s="281" t="s">
        <v>35</v>
      </c>
      <c r="F37" s="281"/>
      <c r="G37" s="281"/>
      <c r="H37" s="77" t="s">
        <v>35</v>
      </c>
      <c r="I37" s="77" t="s">
        <v>35</v>
      </c>
      <c r="J37" s="75"/>
    </row>
    <row r="38" spans="1:12" hidden="1" x14ac:dyDescent="0.2"/>
    <row r="39" spans="1:12" hidden="1" x14ac:dyDescent="0.2">
      <c r="B39" s="68" t="s">
        <v>302</v>
      </c>
    </row>
    <row r="40" spans="1:12" x14ac:dyDescent="0.2">
      <c r="K40" s="68" t="s">
        <v>397</v>
      </c>
    </row>
    <row r="41" spans="1:12" ht="53.25" customHeight="1" x14ac:dyDescent="0.2">
      <c r="B41" s="214">
        <v>1</v>
      </c>
      <c r="C41" s="517" t="s">
        <v>393</v>
      </c>
      <c r="D41" s="518"/>
      <c r="E41" s="518"/>
      <c r="F41" s="518"/>
      <c r="G41" s="518"/>
      <c r="H41" s="518"/>
      <c r="I41" s="518"/>
      <c r="K41" s="212">
        <v>0</v>
      </c>
    </row>
    <row r="42" spans="1:12" ht="15.75" x14ac:dyDescent="0.25">
      <c r="C42" s="98"/>
      <c r="I42" s="71" t="s">
        <v>394</v>
      </c>
    </row>
    <row r="43" spans="1:12" x14ac:dyDescent="0.2">
      <c r="A43" s="73" t="s">
        <v>265</v>
      </c>
      <c r="B43" s="281" t="s">
        <v>307</v>
      </c>
      <c r="C43" s="281"/>
      <c r="D43" s="281"/>
      <c r="E43" s="281"/>
      <c r="F43" s="281"/>
      <c r="G43" s="281"/>
      <c r="H43" s="281"/>
      <c r="I43" s="99" t="s">
        <v>308</v>
      </c>
      <c r="J43" s="100"/>
      <c r="K43" s="217">
        <f>K41-I44-I80</f>
        <v>0</v>
      </c>
    </row>
    <row r="44" spans="1:12" ht="33.75" customHeight="1" x14ac:dyDescent="0.3">
      <c r="A44" s="73"/>
      <c r="B44" s="282" t="s">
        <v>403</v>
      </c>
      <c r="C44" s="283"/>
      <c r="D44" s="283"/>
      <c r="E44" s="283"/>
      <c r="F44" s="283"/>
      <c r="G44" s="283"/>
      <c r="H44" s="284"/>
      <c r="I44" s="101">
        <v>0</v>
      </c>
      <c r="J44" s="102"/>
      <c r="K44" s="103"/>
      <c r="L44" s="104"/>
    </row>
    <row r="45" spans="1:12" ht="15.75" x14ac:dyDescent="0.25">
      <c r="A45" s="75"/>
      <c r="B45" s="285" t="s">
        <v>268</v>
      </c>
      <c r="C45" s="286"/>
      <c r="D45" s="286"/>
      <c r="E45" s="286"/>
      <c r="F45" s="286"/>
      <c r="G45" s="286"/>
      <c r="H45" s="286"/>
      <c r="I45" s="105">
        <f>I44/1.302</f>
        <v>0</v>
      </c>
      <c r="J45" s="106"/>
    </row>
    <row r="46" spans="1:12" x14ac:dyDescent="0.2">
      <c r="A46" s="77">
        <v>1</v>
      </c>
      <c r="B46" s="287" t="s">
        <v>269</v>
      </c>
      <c r="C46" s="287"/>
      <c r="D46" s="287"/>
      <c r="E46" s="287"/>
      <c r="F46" s="287"/>
      <c r="G46" s="287"/>
      <c r="H46" s="287"/>
      <c r="I46" s="107"/>
      <c r="J46" s="108"/>
    </row>
    <row r="47" spans="1:12" ht="25.9" customHeight="1" x14ac:dyDescent="0.25">
      <c r="A47" s="77" t="s">
        <v>270</v>
      </c>
      <c r="B47" s="280" t="s">
        <v>271</v>
      </c>
      <c r="C47" s="280"/>
      <c r="D47" s="280"/>
      <c r="E47" s="280"/>
      <c r="F47" s="280"/>
      <c r="G47" s="280"/>
      <c r="H47" s="280"/>
      <c r="I47" s="105">
        <f>I45*22%</f>
        <v>0</v>
      </c>
      <c r="J47" s="109"/>
      <c r="K47" s="79"/>
    </row>
    <row r="48" spans="1:12" ht="15.75" x14ac:dyDescent="0.25">
      <c r="A48" s="77" t="s">
        <v>272</v>
      </c>
      <c r="B48" s="287" t="s">
        <v>273</v>
      </c>
      <c r="C48" s="287"/>
      <c r="D48" s="287"/>
      <c r="E48" s="287"/>
      <c r="F48" s="287"/>
      <c r="G48" s="287"/>
      <c r="H48" s="287"/>
      <c r="I48" s="110"/>
      <c r="J48" s="111"/>
      <c r="K48" s="81"/>
    </row>
    <row r="49" spans="1:24" ht="24" customHeight="1" x14ac:dyDescent="0.25">
      <c r="A49" s="77" t="s">
        <v>274</v>
      </c>
      <c r="B49" s="280" t="s">
        <v>275</v>
      </c>
      <c r="C49" s="280"/>
      <c r="D49" s="280"/>
      <c r="E49" s="280"/>
      <c r="F49" s="280"/>
      <c r="G49" s="280"/>
      <c r="H49" s="280"/>
      <c r="I49" s="110"/>
      <c r="J49" s="111"/>
      <c r="K49" s="81"/>
    </row>
    <row r="50" spans="1:24" ht="15.75" x14ac:dyDescent="0.25">
      <c r="A50" s="77">
        <v>2</v>
      </c>
      <c r="B50" s="287" t="s">
        <v>276</v>
      </c>
      <c r="C50" s="287"/>
      <c r="D50" s="287"/>
      <c r="E50" s="287"/>
      <c r="F50" s="287"/>
      <c r="G50" s="287"/>
      <c r="H50" s="287"/>
      <c r="I50" s="110"/>
      <c r="J50" s="111"/>
      <c r="K50" s="81"/>
    </row>
    <row r="51" spans="1:24" ht="34.9" customHeight="1" x14ac:dyDescent="0.25">
      <c r="A51" s="77" t="s">
        <v>277</v>
      </c>
      <c r="B51" s="280" t="s">
        <v>278</v>
      </c>
      <c r="C51" s="280"/>
      <c r="D51" s="280"/>
      <c r="E51" s="280"/>
      <c r="F51" s="280"/>
      <c r="G51" s="280"/>
      <c r="H51" s="280"/>
      <c r="I51" s="110">
        <f>I45*2.9%</f>
        <v>0</v>
      </c>
      <c r="J51" s="111"/>
      <c r="K51" s="79"/>
    </row>
    <row r="52" spans="1:24" ht="15.75" x14ac:dyDescent="0.25">
      <c r="A52" s="77" t="s">
        <v>279</v>
      </c>
      <c r="B52" s="287" t="s">
        <v>280</v>
      </c>
      <c r="C52" s="287"/>
      <c r="D52" s="287"/>
      <c r="E52" s="287"/>
      <c r="F52" s="287"/>
      <c r="G52" s="287"/>
      <c r="H52" s="287"/>
      <c r="I52" s="110"/>
      <c r="J52" s="111"/>
      <c r="K52" s="81"/>
    </row>
    <row r="53" spans="1:24" ht="27" customHeight="1" x14ac:dyDescent="0.25">
      <c r="A53" s="82" t="s">
        <v>281</v>
      </c>
      <c r="B53" s="280" t="s">
        <v>282</v>
      </c>
      <c r="C53" s="280"/>
      <c r="D53" s="280"/>
      <c r="E53" s="280"/>
      <c r="F53" s="280"/>
      <c r="G53" s="280"/>
      <c r="H53" s="280"/>
      <c r="I53" s="110">
        <f>I45*0.2%</f>
        <v>0</v>
      </c>
      <c r="J53" s="111"/>
      <c r="K53" s="79"/>
    </row>
    <row r="54" spans="1:24" ht="22.9" customHeight="1" x14ac:dyDescent="0.25">
      <c r="A54" s="77" t="s">
        <v>283</v>
      </c>
      <c r="B54" s="280" t="s">
        <v>284</v>
      </c>
      <c r="C54" s="280"/>
      <c r="D54" s="280"/>
      <c r="E54" s="280"/>
      <c r="F54" s="280"/>
      <c r="G54" s="280"/>
      <c r="H54" s="280"/>
      <c r="I54" s="110"/>
      <c r="J54" s="111"/>
      <c r="K54" s="81"/>
    </row>
    <row r="55" spans="1:24" ht="25.15" customHeight="1" x14ac:dyDescent="0.25">
      <c r="A55" s="77" t="s">
        <v>285</v>
      </c>
      <c r="B55" s="280" t="s">
        <v>286</v>
      </c>
      <c r="C55" s="280"/>
      <c r="D55" s="280"/>
      <c r="E55" s="280"/>
      <c r="F55" s="280"/>
      <c r="G55" s="280"/>
      <c r="H55" s="280"/>
      <c r="I55" s="110"/>
      <c r="J55" s="111"/>
      <c r="K55" s="81"/>
    </row>
    <row r="56" spans="1:24" ht="24.6" customHeight="1" x14ac:dyDescent="0.25">
      <c r="A56" s="77">
        <v>3</v>
      </c>
      <c r="B56" s="280" t="s">
        <v>287</v>
      </c>
      <c r="C56" s="280"/>
      <c r="D56" s="280"/>
      <c r="E56" s="280"/>
      <c r="F56" s="280"/>
      <c r="G56" s="280"/>
      <c r="H56" s="280"/>
      <c r="I56" s="110">
        <f>I45*5.1%</f>
        <v>0</v>
      </c>
      <c r="J56" s="111"/>
      <c r="K56" s="79"/>
    </row>
    <row r="57" spans="1:24" ht="15.75" x14ac:dyDescent="0.25">
      <c r="A57" s="77"/>
      <c r="B57" s="288" t="s">
        <v>288</v>
      </c>
      <c r="C57" s="288"/>
      <c r="D57" s="288"/>
      <c r="E57" s="288"/>
      <c r="F57" s="288"/>
      <c r="G57" s="288"/>
      <c r="H57" s="288"/>
      <c r="I57" s="112">
        <f>SUM(I47:I56)</f>
        <v>0</v>
      </c>
      <c r="J57" s="111"/>
      <c r="K57" s="84"/>
      <c r="O57" s="113"/>
      <c r="P57" s="433"/>
      <c r="Q57" s="433"/>
      <c r="R57" s="433"/>
      <c r="S57" s="433"/>
      <c r="T57" s="433"/>
      <c r="U57" s="113"/>
      <c r="V57" s="433"/>
      <c r="W57" s="433"/>
      <c r="X57" s="433"/>
    </row>
    <row r="58" spans="1:24" ht="12.75" customHeight="1" x14ac:dyDescent="0.2">
      <c r="B58" s="289"/>
      <c r="C58" s="289"/>
      <c r="D58" s="289"/>
      <c r="E58" s="289"/>
      <c r="F58" s="289"/>
      <c r="G58" s="289"/>
      <c r="H58" s="289"/>
      <c r="K58" s="84"/>
      <c r="O58" s="114"/>
      <c r="P58" s="434"/>
      <c r="Q58" s="434"/>
      <c r="R58" s="434"/>
      <c r="S58" s="434"/>
      <c r="T58" s="434"/>
      <c r="U58" s="115"/>
      <c r="V58" s="435"/>
      <c r="W58" s="435"/>
      <c r="X58" s="435"/>
    </row>
    <row r="59" spans="1:24" s="71" customFormat="1" hidden="1" x14ac:dyDescent="0.2">
      <c r="B59" s="71" t="s">
        <v>289</v>
      </c>
      <c r="E59" s="72"/>
      <c r="K59" s="86"/>
      <c r="O59" s="116"/>
      <c r="P59" s="442"/>
      <c r="Q59" s="442"/>
      <c r="R59" s="442"/>
      <c r="S59" s="443"/>
      <c r="T59" s="443"/>
      <c r="U59" s="117"/>
      <c r="V59" s="444"/>
      <c r="W59" s="444"/>
      <c r="X59" s="444"/>
    </row>
    <row r="60" spans="1:24" hidden="1" x14ac:dyDescent="0.2">
      <c r="K60" s="84"/>
      <c r="O60" s="118"/>
      <c r="P60" s="439"/>
      <c r="Q60" s="439"/>
      <c r="R60" s="439"/>
      <c r="S60" s="440"/>
      <c r="T60" s="440"/>
      <c r="U60" s="119"/>
      <c r="V60" s="441"/>
      <c r="W60" s="441"/>
      <c r="X60" s="441"/>
    </row>
    <row r="61" spans="1:24" hidden="1" x14ac:dyDescent="0.2">
      <c r="A61" s="68" t="s">
        <v>309</v>
      </c>
      <c r="K61" s="84"/>
      <c r="O61" s="118"/>
      <c r="P61" s="436"/>
      <c r="Q61" s="436"/>
      <c r="R61" s="436"/>
      <c r="S61" s="437"/>
      <c r="T61" s="437"/>
      <c r="U61" s="120"/>
      <c r="V61" s="438"/>
      <c r="W61" s="438"/>
      <c r="X61" s="438"/>
    </row>
    <row r="62" spans="1:24" hidden="1" x14ac:dyDescent="0.2">
      <c r="A62" s="68" t="s">
        <v>310</v>
      </c>
      <c r="K62" s="84"/>
      <c r="O62" s="118"/>
      <c r="P62" s="439"/>
      <c r="Q62" s="439"/>
      <c r="R62" s="439"/>
      <c r="S62" s="440"/>
      <c r="T62" s="440"/>
      <c r="U62" s="119"/>
      <c r="V62" s="441"/>
      <c r="W62" s="441"/>
      <c r="X62" s="441"/>
    </row>
    <row r="63" spans="1:24" hidden="1" x14ac:dyDescent="0.2">
      <c r="K63" s="84"/>
      <c r="O63" s="118"/>
      <c r="P63" s="439"/>
      <c r="Q63" s="439"/>
      <c r="R63" s="439"/>
      <c r="S63" s="445"/>
      <c r="T63" s="445"/>
      <c r="U63" s="119"/>
      <c r="V63" s="441"/>
      <c r="W63" s="441"/>
      <c r="X63" s="441"/>
    </row>
    <row r="64" spans="1:24" ht="37.9" hidden="1" customHeight="1" x14ac:dyDescent="0.2">
      <c r="A64" s="88" t="s">
        <v>265</v>
      </c>
      <c r="B64" s="281" t="s">
        <v>20</v>
      </c>
      <c r="C64" s="281"/>
      <c r="D64" s="281"/>
      <c r="E64" s="281" t="s">
        <v>290</v>
      </c>
      <c r="F64" s="281"/>
      <c r="G64" s="290" t="s">
        <v>291</v>
      </c>
      <c r="H64" s="290"/>
      <c r="I64" s="290" t="s">
        <v>311</v>
      </c>
      <c r="J64" s="290"/>
      <c r="K64" s="84"/>
      <c r="O64" s="121"/>
      <c r="P64" s="436"/>
      <c r="Q64" s="436"/>
      <c r="R64" s="436"/>
      <c r="S64" s="437"/>
      <c r="T64" s="437"/>
      <c r="U64" s="120"/>
      <c r="V64" s="438"/>
      <c r="W64" s="438"/>
      <c r="X64" s="438"/>
    </row>
    <row r="65" spans="1:24" hidden="1" x14ac:dyDescent="0.2">
      <c r="A65" s="75">
        <v>1</v>
      </c>
      <c r="B65" s="281">
        <v>2</v>
      </c>
      <c r="C65" s="281"/>
      <c r="D65" s="281"/>
      <c r="E65" s="281">
        <v>3</v>
      </c>
      <c r="F65" s="281"/>
      <c r="G65" s="290">
        <v>4</v>
      </c>
      <c r="H65" s="290"/>
      <c r="I65" s="290">
        <v>5</v>
      </c>
      <c r="J65" s="290"/>
      <c r="K65" s="84"/>
      <c r="O65" s="122"/>
      <c r="P65" s="122"/>
      <c r="Q65" s="122"/>
      <c r="R65" s="122"/>
      <c r="S65" s="123"/>
      <c r="T65" s="122"/>
      <c r="U65" s="122"/>
      <c r="V65" s="446"/>
      <c r="W65" s="446"/>
      <c r="X65" s="446"/>
    </row>
    <row r="66" spans="1:24" hidden="1" x14ac:dyDescent="0.2">
      <c r="A66" s="75"/>
      <c r="B66" s="291"/>
      <c r="C66" s="291"/>
      <c r="D66" s="291"/>
      <c r="E66" s="281"/>
      <c r="F66" s="281"/>
      <c r="G66" s="290"/>
      <c r="H66" s="290"/>
      <c r="I66" s="447">
        <f t="shared" ref="I66:I71" si="2">E66*G66</f>
        <v>0</v>
      </c>
      <c r="J66" s="447"/>
      <c r="K66" s="84"/>
    </row>
    <row r="67" spans="1:24" hidden="1" x14ac:dyDescent="0.2">
      <c r="A67" s="75"/>
      <c r="B67" s="291"/>
      <c r="C67" s="291"/>
      <c r="D67" s="291"/>
      <c r="E67" s="281"/>
      <c r="F67" s="281"/>
      <c r="G67" s="290"/>
      <c r="H67" s="290"/>
      <c r="I67" s="447">
        <f t="shared" si="2"/>
        <v>0</v>
      </c>
      <c r="J67" s="447"/>
      <c r="K67" s="84"/>
    </row>
    <row r="68" spans="1:24" hidden="1" x14ac:dyDescent="0.2">
      <c r="A68" s="75"/>
      <c r="B68" s="291"/>
      <c r="C68" s="291"/>
      <c r="D68" s="291"/>
      <c r="E68" s="281"/>
      <c r="F68" s="281"/>
      <c r="G68" s="290"/>
      <c r="H68" s="290"/>
      <c r="I68" s="447">
        <f t="shared" si="2"/>
        <v>0</v>
      </c>
      <c r="J68" s="447"/>
      <c r="K68" s="84"/>
    </row>
    <row r="69" spans="1:24" hidden="1" x14ac:dyDescent="0.2">
      <c r="A69" s="75"/>
      <c r="B69" s="291"/>
      <c r="C69" s="291"/>
      <c r="D69" s="291"/>
      <c r="E69" s="281"/>
      <c r="F69" s="281"/>
      <c r="G69" s="290"/>
      <c r="H69" s="290"/>
      <c r="I69" s="447">
        <f t="shared" si="2"/>
        <v>0</v>
      </c>
      <c r="J69" s="447"/>
      <c r="K69" s="84"/>
    </row>
    <row r="70" spans="1:24" hidden="1" x14ac:dyDescent="0.2">
      <c r="A70" s="75"/>
      <c r="B70" s="291"/>
      <c r="C70" s="291"/>
      <c r="D70" s="291"/>
      <c r="E70" s="281"/>
      <c r="F70" s="281"/>
      <c r="G70" s="290"/>
      <c r="H70" s="290"/>
      <c r="I70" s="447">
        <f t="shared" si="2"/>
        <v>0</v>
      </c>
      <c r="J70" s="447"/>
      <c r="K70" s="84"/>
    </row>
    <row r="71" spans="1:24" hidden="1" x14ac:dyDescent="0.2">
      <c r="A71" s="75"/>
      <c r="B71" s="291"/>
      <c r="C71" s="291"/>
      <c r="D71" s="291"/>
      <c r="E71" s="281"/>
      <c r="F71" s="281"/>
      <c r="G71" s="290"/>
      <c r="H71" s="290"/>
      <c r="I71" s="447">
        <f t="shared" si="2"/>
        <v>0</v>
      </c>
      <c r="J71" s="447"/>
      <c r="K71" s="84"/>
    </row>
    <row r="72" spans="1:24" hidden="1" x14ac:dyDescent="0.2">
      <c r="A72" s="75"/>
      <c r="B72" s="281" t="s">
        <v>288</v>
      </c>
      <c r="C72" s="281"/>
      <c r="D72" s="281"/>
      <c r="E72" s="281" t="s">
        <v>35</v>
      </c>
      <c r="F72" s="281"/>
      <c r="G72" s="290" t="s">
        <v>35</v>
      </c>
      <c r="H72" s="290"/>
      <c r="I72" s="447">
        <f>SUM(I66:J71)</f>
        <v>0</v>
      </c>
      <c r="J72" s="290"/>
      <c r="K72" s="84"/>
    </row>
    <row r="73" spans="1:24" hidden="1" x14ac:dyDescent="0.2">
      <c r="K73" s="84"/>
    </row>
    <row r="74" spans="1:24" x14ac:dyDescent="0.2">
      <c r="J74" s="104"/>
      <c r="K74" s="84"/>
    </row>
    <row r="76" spans="1:24" ht="70.5" customHeight="1" x14ac:dyDescent="0.2">
      <c r="B76" s="214">
        <v>2</v>
      </c>
      <c r="C76" s="517" t="s">
        <v>395</v>
      </c>
      <c r="D76" s="518" t="s">
        <v>395</v>
      </c>
      <c r="E76" s="518" t="s">
        <v>395</v>
      </c>
      <c r="F76" s="518" t="s">
        <v>395</v>
      </c>
      <c r="G76" s="518" t="s">
        <v>395</v>
      </c>
      <c r="H76" s="518" t="s">
        <v>395</v>
      </c>
      <c r="I76" s="518" t="s">
        <v>395</v>
      </c>
    </row>
    <row r="78" spans="1:24" ht="15.75" x14ac:dyDescent="0.25">
      <c r="C78" s="98"/>
      <c r="I78" s="71" t="s">
        <v>392</v>
      </c>
    </row>
    <row r="79" spans="1:24" x14ac:dyDescent="0.2">
      <c r="A79" s="73" t="s">
        <v>265</v>
      </c>
      <c r="B79" s="281" t="s">
        <v>307</v>
      </c>
      <c r="C79" s="281"/>
      <c r="D79" s="281"/>
      <c r="E79" s="281"/>
      <c r="F79" s="281"/>
      <c r="G79" s="281"/>
      <c r="H79" s="281"/>
      <c r="I79" s="73" t="s">
        <v>308</v>
      </c>
    </row>
    <row r="80" spans="1:24" ht="15.75" x14ac:dyDescent="0.2">
      <c r="A80" s="73"/>
      <c r="B80" s="282" t="s">
        <v>403</v>
      </c>
      <c r="C80" s="283"/>
      <c r="D80" s="283"/>
      <c r="E80" s="283"/>
      <c r="F80" s="283"/>
      <c r="G80" s="283"/>
      <c r="H80" s="284"/>
      <c r="I80" s="215">
        <v>0</v>
      </c>
    </row>
    <row r="81" spans="1:9" ht="15.75" x14ac:dyDescent="0.25">
      <c r="A81" s="75"/>
      <c r="B81" s="285" t="s">
        <v>268</v>
      </c>
      <c r="C81" s="286"/>
      <c r="D81" s="286"/>
      <c r="E81" s="286"/>
      <c r="F81" s="286"/>
      <c r="G81" s="286"/>
      <c r="H81" s="286"/>
      <c r="I81" s="76">
        <f>I80/1.302</f>
        <v>0</v>
      </c>
    </row>
    <row r="82" spans="1:9" x14ac:dyDescent="0.2">
      <c r="A82" s="77">
        <v>1</v>
      </c>
      <c r="B82" s="287" t="s">
        <v>269</v>
      </c>
      <c r="C82" s="287"/>
      <c r="D82" s="287"/>
      <c r="E82" s="287"/>
      <c r="F82" s="287"/>
      <c r="G82" s="287"/>
      <c r="H82" s="287"/>
      <c r="I82" s="78"/>
    </row>
    <row r="83" spans="1:9" ht="15.75" x14ac:dyDescent="0.25">
      <c r="A83" s="77" t="s">
        <v>270</v>
      </c>
      <c r="B83" s="280" t="s">
        <v>271</v>
      </c>
      <c r="C83" s="280"/>
      <c r="D83" s="280"/>
      <c r="E83" s="280"/>
      <c r="F83" s="280"/>
      <c r="G83" s="280"/>
      <c r="H83" s="280"/>
      <c r="I83" s="76">
        <f>I81*22%</f>
        <v>0</v>
      </c>
    </row>
    <row r="84" spans="1:9" ht="15.75" x14ac:dyDescent="0.25">
      <c r="A84" s="77" t="s">
        <v>272</v>
      </c>
      <c r="B84" s="287" t="s">
        <v>273</v>
      </c>
      <c r="C84" s="287"/>
      <c r="D84" s="287"/>
      <c r="E84" s="287"/>
      <c r="F84" s="287"/>
      <c r="G84" s="287"/>
      <c r="H84" s="287"/>
      <c r="I84" s="80"/>
    </row>
    <row r="85" spans="1:9" ht="15.75" x14ac:dyDescent="0.25">
      <c r="A85" s="77" t="s">
        <v>274</v>
      </c>
      <c r="B85" s="280" t="s">
        <v>275</v>
      </c>
      <c r="C85" s="280"/>
      <c r="D85" s="280"/>
      <c r="E85" s="280"/>
      <c r="F85" s="280"/>
      <c r="G85" s="280"/>
      <c r="H85" s="280"/>
      <c r="I85" s="80"/>
    </row>
    <row r="86" spans="1:9" ht="15.75" x14ac:dyDescent="0.25">
      <c r="A86" s="77">
        <v>2</v>
      </c>
      <c r="B86" s="287" t="s">
        <v>276</v>
      </c>
      <c r="C86" s="287"/>
      <c r="D86" s="287"/>
      <c r="E86" s="287"/>
      <c r="F86" s="287"/>
      <c r="G86" s="287"/>
      <c r="H86" s="287"/>
      <c r="I86" s="80"/>
    </row>
    <row r="87" spans="1:9" ht="15.75" x14ac:dyDescent="0.25">
      <c r="A87" s="77" t="s">
        <v>277</v>
      </c>
      <c r="B87" s="280" t="s">
        <v>278</v>
      </c>
      <c r="C87" s="280"/>
      <c r="D87" s="280"/>
      <c r="E87" s="280"/>
      <c r="F87" s="280"/>
      <c r="G87" s="280"/>
      <c r="H87" s="280"/>
      <c r="I87" s="80">
        <f>I81*2.9%</f>
        <v>0</v>
      </c>
    </row>
    <row r="88" spans="1:9" ht="15.75" x14ac:dyDescent="0.25">
      <c r="A88" s="77" t="s">
        <v>279</v>
      </c>
      <c r="B88" s="287" t="s">
        <v>280</v>
      </c>
      <c r="C88" s="287"/>
      <c r="D88" s="287"/>
      <c r="E88" s="287"/>
      <c r="F88" s="287"/>
      <c r="G88" s="287"/>
      <c r="H88" s="287"/>
      <c r="I88" s="80"/>
    </row>
    <row r="89" spans="1:9" ht="15.75" x14ac:dyDescent="0.25">
      <c r="A89" s="82" t="s">
        <v>281</v>
      </c>
      <c r="B89" s="280" t="s">
        <v>282</v>
      </c>
      <c r="C89" s="280"/>
      <c r="D89" s="280"/>
      <c r="E89" s="280"/>
      <c r="F89" s="280"/>
      <c r="G89" s="280"/>
      <c r="H89" s="280"/>
      <c r="I89" s="80">
        <f>I81*0.2%</f>
        <v>0</v>
      </c>
    </row>
    <row r="90" spans="1:9" ht="15.75" x14ac:dyDescent="0.25">
      <c r="A90" s="77" t="s">
        <v>283</v>
      </c>
      <c r="B90" s="280" t="s">
        <v>284</v>
      </c>
      <c r="C90" s="280"/>
      <c r="D90" s="280"/>
      <c r="E90" s="280"/>
      <c r="F90" s="280"/>
      <c r="G90" s="280"/>
      <c r="H90" s="280"/>
      <c r="I90" s="80"/>
    </row>
    <row r="91" spans="1:9" ht="15.75" x14ac:dyDescent="0.25">
      <c r="A91" s="77" t="s">
        <v>285</v>
      </c>
      <c r="B91" s="280" t="s">
        <v>286</v>
      </c>
      <c r="C91" s="280"/>
      <c r="D91" s="280"/>
      <c r="E91" s="280"/>
      <c r="F91" s="280"/>
      <c r="G91" s="280"/>
      <c r="H91" s="280"/>
      <c r="I91" s="80"/>
    </row>
    <row r="92" spans="1:9" ht="15.75" x14ac:dyDescent="0.25">
      <c r="A92" s="77">
        <v>3</v>
      </c>
      <c r="B92" s="280" t="s">
        <v>287</v>
      </c>
      <c r="C92" s="280"/>
      <c r="D92" s="280"/>
      <c r="E92" s="280"/>
      <c r="F92" s="280"/>
      <c r="G92" s="280"/>
      <c r="H92" s="280"/>
      <c r="I92" s="80">
        <f>I81*5.1%</f>
        <v>0</v>
      </c>
    </row>
    <row r="93" spans="1:9" ht="15.75" x14ac:dyDescent="0.25">
      <c r="A93" s="77"/>
      <c r="B93" s="288" t="s">
        <v>288</v>
      </c>
      <c r="C93" s="288"/>
      <c r="D93" s="288"/>
      <c r="E93" s="288"/>
      <c r="F93" s="288"/>
      <c r="G93" s="288"/>
      <c r="H93" s="288"/>
      <c r="I93" s="83">
        <f>SUM(I83:I92)</f>
        <v>0</v>
      </c>
    </row>
    <row r="94" spans="1:9" x14ac:dyDescent="0.2">
      <c r="B94" s="289"/>
      <c r="C94" s="289"/>
      <c r="D94" s="289"/>
      <c r="E94" s="289"/>
      <c r="F94" s="289"/>
      <c r="G94" s="289"/>
      <c r="H94" s="289"/>
    </row>
  </sheetData>
  <mergeCells count="142">
    <mergeCell ref="B90:H90"/>
    <mergeCell ref="B91:H91"/>
    <mergeCell ref="B92:H92"/>
    <mergeCell ref="B93:H93"/>
    <mergeCell ref="B94:H94"/>
    <mergeCell ref="B84:H84"/>
    <mergeCell ref="B85:H85"/>
    <mergeCell ref="B86:H86"/>
    <mergeCell ref="B87:H87"/>
    <mergeCell ref="B88:H88"/>
    <mergeCell ref="B89:H89"/>
    <mergeCell ref="C76:I76"/>
    <mergeCell ref="B79:H79"/>
    <mergeCell ref="B80:H80"/>
    <mergeCell ref="B81:H81"/>
    <mergeCell ref="B82:H82"/>
    <mergeCell ref="B83:H83"/>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B65:D65"/>
    <mergeCell ref="E65:F65"/>
    <mergeCell ref="G65:H65"/>
    <mergeCell ref="I65:J65"/>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P61:R61"/>
    <mergeCell ref="S61:T61"/>
    <mergeCell ref="V61:X61"/>
    <mergeCell ref="P62:R62"/>
    <mergeCell ref="S62:T62"/>
    <mergeCell ref="V62:X62"/>
    <mergeCell ref="P59:R59"/>
    <mergeCell ref="S59:T59"/>
    <mergeCell ref="V59:X59"/>
    <mergeCell ref="P60:R60"/>
    <mergeCell ref="S60:T60"/>
    <mergeCell ref="V60:X60"/>
    <mergeCell ref="B56:H56"/>
    <mergeCell ref="B57:H57"/>
    <mergeCell ref="P57:R57"/>
    <mergeCell ref="S57:T57"/>
    <mergeCell ref="V57:X57"/>
    <mergeCell ref="B58:H58"/>
    <mergeCell ref="P58:R58"/>
    <mergeCell ref="S58:T58"/>
    <mergeCell ref="V58:X58"/>
    <mergeCell ref="B50:H50"/>
    <mergeCell ref="B51:H51"/>
    <mergeCell ref="B52:H52"/>
    <mergeCell ref="B53:H53"/>
    <mergeCell ref="B54:H54"/>
    <mergeCell ref="B55:H55"/>
    <mergeCell ref="B44:H44"/>
    <mergeCell ref="B45:H45"/>
    <mergeCell ref="B46:H46"/>
    <mergeCell ref="B47:H47"/>
    <mergeCell ref="B48:H48"/>
    <mergeCell ref="B49:H49"/>
    <mergeCell ref="B36:D36"/>
    <mergeCell ref="E36:G36"/>
    <mergeCell ref="A37:D37"/>
    <mergeCell ref="E37:G37"/>
    <mergeCell ref="C41:I41"/>
    <mergeCell ref="B43:H43"/>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B19:D19"/>
    <mergeCell ref="E19:G19"/>
    <mergeCell ref="B20:D20"/>
    <mergeCell ref="E20:G20"/>
    <mergeCell ref="A21:D21"/>
    <mergeCell ref="E21:G21"/>
    <mergeCell ref="B16:D16"/>
    <mergeCell ref="E16:G16"/>
    <mergeCell ref="B17:D17"/>
    <mergeCell ref="E17:G17"/>
    <mergeCell ref="B18:D18"/>
    <mergeCell ref="E18:G18"/>
    <mergeCell ref="B13:D13"/>
    <mergeCell ref="E13:G13"/>
    <mergeCell ref="B14:D14"/>
    <mergeCell ref="E14:G14"/>
    <mergeCell ref="B15:D15"/>
    <mergeCell ref="E15:G15"/>
    <mergeCell ref="C4:J5"/>
    <mergeCell ref="C7:J7"/>
    <mergeCell ref="K7:K8"/>
    <mergeCell ref="B11:D11"/>
    <mergeCell ref="E11:G11"/>
    <mergeCell ref="B12:D12"/>
    <mergeCell ref="E12:G12"/>
  </mergeCells>
  <pageMargins left="0.31496062992125984" right="0.31496062992125984" top="0.31496062992125984" bottom="0.31496062992125984"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85" zoomScaleNormal="100" zoomScaleSheetLayoutView="85" workbookViewId="0">
      <selection activeCell="B9" sqref="B9"/>
    </sheetView>
  </sheetViews>
  <sheetFormatPr defaultRowHeight="15" x14ac:dyDescent="0.25"/>
  <cols>
    <col min="1" max="1" width="13.28515625" style="3" customWidth="1"/>
    <col min="2" max="2" width="42.85546875" style="3" customWidth="1"/>
    <col min="3" max="4" width="9.140625" style="3"/>
    <col min="5" max="5" width="10.28515625" style="3" customWidth="1"/>
    <col min="6" max="16384" width="9.140625" style="3"/>
  </cols>
  <sheetData>
    <row r="1" spans="1:9" ht="15.75" x14ac:dyDescent="0.25">
      <c r="A1" s="525" t="s">
        <v>124</v>
      </c>
      <c r="B1" s="525"/>
      <c r="C1" s="525"/>
      <c r="D1" s="525"/>
    </row>
    <row r="2" spans="1:9" x14ac:dyDescent="0.25">
      <c r="A2" s="20"/>
    </row>
    <row r="3" spans="1:9" ht="15.75" thickBot="1" x14ac:dyDescent="0.3">
      <c r="A3" s="21"/>
    </row>
    <row r="4" spans="1:9" ht="15.75" thickBot="1" x14ac:dyDescent="0.3">
      <c r="A4" s="532" t="s">
        <v>92</v>
      </c>
      <c r="B4" s="532" t="s">
        <v>20</v>
      </c>
      <c r="C4" s="532" t="s">
        <v>93</v>
      </c>
      <c r="D4" s="532" t="s">
        <v>94</v>
      </c>
      <c r="E4" s="311" t="s">
        <v>95</v>
      </c>
      <c r="F4" s="534" t="s">
        <v>24</v>
      </c>
      <c r="G4" s="535"/>
      <c r="H4" s="535"/>
      <c r="I4" s="536"/>
    </row>
    <row r="5" spans="1:9" ht="77.25" thickBot="1" x14ac:dyDescent="0.3">
      <c r="A5" s="533"/>
      <c r="B5" s="533"/>
      <c r="C5" s="533"/>
      <c r="D5" s="533"/>
      <c r="E5" s="313"/>
      <c r="F5" s="22" t="s">
        <v>138</v>
      </c>
      <c r="G5" s="23" t="s">
        <v>139</v>
      </c>
      <c r="H5" s="23" t="s">
        <v>140</v>
      </c>
      <c r="I5" s="23" t="s">
        <v>26</v>
      </c>
    </row>
    <row r="6" spans="1:9" ht="15.75" thickBot="1" x14ac:dyDescent="0.3">
      <c r="A6" s="24">
        <v>1</v>
      </c>
      <c r="B6" s="22">
        <v>2</v>
      </c>
      <c r="C6" s="22">
        <v>3</v>
      </c>
      <c r="D6" s="22">
        <v>4</v>
      </c>
      <c r="E6" s="22">
        <v>5</v>
      </c>
      <c r="F6" s="22">
        <v>6</v>
      </c>
      <c r="G6" s="22">
        <v>7</v>
      </c>
      <c r="H6" s="22">
        <v>8</v>
      </c>
      <c r="I6" s="22">
        <v>9</v>
      </c>
    </row>
    <row r="7" spans="1:9" ht="30.75" thickBot="1" x14ac:dyDescent="0.3">
      <c r="A7" s="24">
        <v>1</v>
      </c>
      <c r="B7" s="25" t="s">
        <v>96</v>
      </c>
      <c r="C7" s="22">
        <v>26000</v>
      </c>
      <c r="D7" s="22" t="s">
        <v>35</v>
      </c>
      <c r="E7" s="26"/>
      <c r="F7" s="26"/>
      <c r="G7" s="26"/>
      <c r="H7" s="26"/>
      <c r="I7" s="26"/>
    </row>
    <row r="8" spans="1:9" x14ac:dyDescent="0.25">
      <c r="A8" s="528" t="s">
        <v>125</v>
      </c>
      <c r="B8" s="27" t="s">
        <v>38</v>
      </c>
      <c r="C8" s="532">
        <v>26100</v>
      </c>
      <c r="D8" s="532" t="s">
        <v>35</v>
      </c>
      <c r="E8" s="526"/>
      <c r="F8" s="526"/>
      <c r="G8" s="526"/>
      <c r="H8" s="526"/>
      <c r="I8" s="526"/>
    </row>
    <row r="9" spans="1:9" ht="192" thickBot="1" x14ac:dyDescent="0.3">
      <c r="A9" s="529"/>
      <c r="B9" s="28" t="s">
        <v>132</v>
      </c>
      <c r="C9" s="533"/>
      <c r="D9" s="533"/>
      <c r="E9" s="527"/>
      <c r="F9" s="527"/>
      <c r="G9" s="527"/>
      <c r="H9" s="527"/>
      <c r="I9" s="527"/>
    </row>
    <row r="10" spans="1:9" ht="51.75" thickBot="1" x14ac:dyDescent="0.3">
      <c r="A10" s="29" t="s">
        <v>126</v>
      </c>
      <c r="B10" s="28" t="s">
        <v>133</v>
      </c>
      <c r="C10" s="22">
        <v>26200</v>
      </c>
      <c r="D10" s="22" t="s">
        <v>35</v>
      </c>
      <c r="E10" s="26"/>
      <c r="F10" s="26"/>
      <c r="G10" s="26"/>
      <c r="H10" s="26"/>
      <c r="I10" s="26"/>
    </row>
    <row r="11" spans="1:9" ht="51.75" thickBot="1" x14ac:dyDescent="0.3">
      <c r="A11" s="29" t="s">
        <v>127</v>
      </c>
      <c r="B11" s="28" t="s">
        <v>134</v>
      </c>
      <c r="C11" s="22">
        <v>26300</v>
      </c>
      <c r="D11" s="22" t="s">
        <v>35</v>
      </c>
      <c r="E11" s="26"/>
      <c r="F11" s="26"/>
      <c r="G11" s="26"/>
      <c r="H11" s="26"/>
      <c r="I11" s="26"/>
    </row>
    <row r="12" spans="1:9" x14ac:dyDescent="0.25">
      <c r="A12" s="528" t="s">
        <v>128</v>
      </c>
      <c r="B12" s="30" t="s">
        <v>38</v>
      </c>
      <c r="C12" s="532">
        <v>26310</v>
      </c>
      <c r="D12" s="532" t="s">
        <v>98</v>
      </c>
      <c r="E12" s="532" t="s">
        <v>98</v>
      </c>
      <c r="F12" s="526"/>
      <c r="G12" s="526"/>
      <c r="H12" s="526"/>
      <c r="I12" s="526"/>
    </row>
    <row r="13" spans="1:9" ht="30.75" thickBot="1" x14ac:dyDescent="0.3">
      <c r="A13" s="529"/>
      <c r="B13" s="31" t="s">
        <v>97</v>
      </c>
      <c r="C13" s="533"/>
      <c r="D13" s="533"/>
      <c r="E13" s="533"/>
      <c r="F13" s="527"/>
      <c r="G13" s="527"/>
      <c r="H13" s="527"/>
      <c r="I13" s="527"/>
    </row>
    <row r="14" spans="1:9" ht="15.75" thickBot="1" x14ac:dyDescent="0.3">
      <c r="A14" s="29"/>
      <c r="B14" s="32" t="s">
        <v>99</v>
      </c>
      <c r="C14" s="22" t="s">
        <v>100</v>
      </c>
      <c r="D14" s="22"/>
      <c r="E14" s="22"/>
      <c r="F14" s="26"/>
      <c r="G14" s="26"/>
      <c r="H14" s="26"/>
      <c r="I14" s="26"/>
    </row>
    <row r="15" spans="1:9" x14ac:dyDescent="0.25">
      <c r="A15" s="528" t="s">
        <v>129</v>
      </c>
      <c r="B15" s="33" t="s">
        <v>101</v>
      </c>
      <c r="C15" s="532">
        <v>26320</v>
      </c>
      <c r="D15" s="532" t="s">
        <v>98</v>
      </c>
      <c r="E15" s="532" t="s">
        <v>98</v>
      </c>
      <c r="F15" s="526"/>
      <c r="G15" s="526"/>
      <c r="H15" s="526"/>
      <c r="I15" s="526"/>
    </row>
    <row r="16" spans="1:9" ht="15.75" thickBot="1" x14ac:dyDescent="0.3">
      <c r="A16" s="529"/>
      <c r="B16" s="34" t="s">
        <v>102</v>
      </c>
      <c r="C16" s="533"/>
      <c r="D16" s="533"/>
      <c r="E16" s="533"/>
      <c r="F16" s="527"/>
      <c r="G16" s="527"/>
      <c r="H16" s="527"/>
      <c r="I16" s="527"/>
    </row>
    <row r="17" spans="1:9" ht="51.75" thickBot="1" x14ac:dyDescent="0.3">
      <c r="A17" s="29" t="s">
        <v>130</v>
      </c>
      <c r="B17" s="28" t="s">
        <v>135</v>
      </c>
      <c r="C17" s="22">
        <v>26400</v>
      </c>
      <c r="D17" s="22" t="s">
        <v>35</v>
      </c>
      <c r="E17" s="26"/>
      <c r="F17" s="26"/>
      <c r="G17" s="26"/>
      <c r="H17" s="26"/>
      <c r="I17" s="26"/>
    </row>
    <row r="18" spans="1:9" x14ac:dyDescent="0.25">
      <c r="A18" s="528" t="s">
        <v>131</v>
      </c>
      <c r="B18" s="30" t="s">
        <v>38</v>
      </c>
      <c r="C18" s="532">
        <v>26410</v>
      </c>
      <c r="D18" s="532" t="s">
        <v>35</v>
      </c>
      <c r="E18" s="526"/>
      <c r="F18" s="526"/>
      <c r="G18" s="526"/>
      <c r="H18" s="526"/>
      <c r="I18" s="526"/>
    </row>
    <row r="19" spans="1:9" ht="39" thickBot="1" x14ac:dyDescent="0.3">
      <c r="A19" s="529"/>
      <c r="B19" s="34" t="s">
        <v>103</v>
      </c>
      <c r="C19" s="533"/>
      <c r="D19" s="533"/>
      <c r="E19" s="527"/>
      <c r="F19" s="527"/>
      <c r="G19" s="527"/>
      <c r="H19" s="527"/>
      <c r="I19" s="527"/>
    </row>
    <row r="20" spans="1:9" x14ac:dyDescent="0.25">
      <c r="A20" s="528" t="s">
        <v>104</v>
      </c>
      <c r="B20" s="35" t="s">
        <v>38</v>
      </c>
      <c r="C20" s="532">
        <v>26411</v>
      </c>
      <c r="D20" s="532" t="s">
        <v>35</v>
      </c>
      <c r="E20" s="526"/>
      <c r="F20" s="526"/>
      <c r="G20" s="526"/>
      <c r="H20" s="526"/>
      <c r="I20" s="526"/>
    </row>
    <row r="21" spans="1:9" ht="30.75" thickBot="1" x14ac:dyDescent="0.3">
      <c r="A21" s="529"/>
      <c r="B21" s="32" t="s">
        <v>97</v>
      </c>
      <c r="C21" s="533"/>
      <c r="D21" s="533"/>
      <c r="E21" s="527"/>
      <c r="F21" s="527"/>
      <c r="G21" s="527"/>
      <c r="H21" s="527"/>
      <c r="I21" s="527"/>
    </row>
    <row r="22" spans="1:9" ht="26.25" thickBot="1" x14ac:dyDescent="0.3">
      <c r="A22" s="29" t="s">
        <v>105</v>
      </c>
      <c r="B22" s="36" t="s">
        <v>136</v>
      </c>
      <c r="C22" s="22">
        <v>26412</v>
      </c>
      <c r="D22" s="22" t="s">
        <v>35</v>
      </c>
      <c r="E22" s="26"/>
      <c r="F22" s="26"/>
      <c r="G22" s="26"/>
      <c r="H22" s="26"/>
      <c r="I22" s="26"/>
    </row>
    <row r="23" spans="1:9" ht="60.75" thickBot="1" x14ac:dyDescent="0.3">
      <c r="A23" s="29">
        <v>37347</v>
      </c>
      <c r="B23" s="31" t="s">
        <v>106</v>
      </c>
      <c r="C23" s="22">
        <v>26420</v>
      </c>
      <c r="D23" s="22" t="s">
        <v>35</v>
      </c>
      <c r="E23" s="26"/>
      <c r="F23" s="26"/>
      <c r="G23" s="26"/>
      <c r="H23" s="26"/>
      <c r="I23" s="26"/>
    </row>
    <row r="24" spans="1:9" x14ac:dyDescent="0.25">
      <c r="A24" s="528" t="s">
        <v>107</v>
      </c>
      <c r="B24" s="35" t="s">
        <v>38</v>
      </c>
      <c r="C24" s="532">
        <v>26421</v>
      </c>
      <c r="D24" s="532" t="s">
        <v>35</v>
      </c>
      <c r="E24" s="526"/>
      <c r="F24" s="526"/>
      <c r="G24" s="526"/>
      <c r="H24" s="526"/>
      <c r="I24" s="526"/>
    </row>
    <row r="25" spans="1:9" ht="30.75" thickBot="1" x14ac:dyDescent="0.3">
      <c r="A25" s="529"/>
      <c r="B25" s="32" t="s">
        <v>97</v>
      </c>
      <c r="C25" s="533"/>
      <c r="D25" s="533"/>
      <c r="E25" s="527"/>
      <c r="F25" s="527"/>
      <c r="G25" s="527"/>
      <c r="H25" s="527"/>
      <c r="I25" s="527"/>
    </row>
    <row r="26" spans="1:9" ht="15.75" thickBot="1" x14ac:dyDescent="0.3">
      <c r="A26" s="29"/>
      <c r="B26" s="32" t="s">
        <v>99</v>
      </c>
      <c r="C26" s="22" t="s">
        <v>108</v>
      </c>
      <c r="D26" s="22" t="s">
        <v>98</v>
      </c>
      <c r="E26" s="26"/>
      <c r="F26" s="26"/>
      <c r="G26" s="26"/>
      <c r="H26" s="26"/>
      <c r="I26" s="26"/>
    </row>
    <row r="27" spans="1:9" ht="26.25" thickBot="1" x14ac:dyDescent="0.3">
      <c r="A27" s="29" t="s">
        <v>109</v>
      </c>
      <c r="B27" s="36" t="s">
        <v>136</v>
      </c>
      <c r="C27" s="22">
        <v>26422</v>
      </c>
      <c r="D27" s="22" t="s">
        <v>35</v>
      </c>
      <c r="E27" s="26"/>
      <c r="F27" s="26"/>
      <c r="G27" s="26"/>
      <c r="H27" s="26"/>
      <c r="I27" s="26"/>
    </row>
    <row r="28" spans="1:9" ht="45.75" thickBot="1" x14ac:dyDescent="0.3">
      <c r="A28" s="29">
        <v>37712</v>
      </c>
      <c r="B28" s="31" t="s">
        <v>110</v>
      </c>
      <c r="C28" s="22">
        <v>26430</v>
      </c>
      <c r="D28" s="22" t="s">
        <v>35</v>
      </c>
      <c r="E28" s="26"/>
      <c r="F28" s="26"/>
      <c r="G28" s="26"/>
      <c r="H28" s="26"/>
      <c r="I28" s="26"/>
    </row>
    <row r="29" spans="1:9" ht="15.75" thickBot="1" x14ac:dyDescent="0.3">
      <c r="A29" s="29"/>
      <c r="B29" s="32" t="s">
        <v>99</v>
      </c>
      <c r="C29" s="22" t="s">
        <v>111</v>
      </c>
      <c r="D29" s="22" t="s">
        <v>98</v>
      </c>
      <c r="E29" s="26"/>
      <c r="F29" s="26"/>
      <c r="G29" s="26"/>
      <c r="H29" s="26"/>
      <c r="I29" s="26"/>
    </row>
    <row r="30" spans="1:9" ht="26.25" thickBot="1" x14ac:dyDescent="0.3">
      <c r="A30" s="29">
        <v>38078</v>
      </c>
      <c r="B30" s="34" t="s">
        <v>112</v>
      </c>
      <c r="C30" s="22">
        <v>26440</v>
      </c>
      <c r="D30" s="22" t="s">
        <v>35</v>
      </c>
      <c r="E30" s="26"/>
      <c r="F30" s="26"/>
      <c r="G30" s="26"/>
      <c r="H30" s="26"/>
      <c r="I30" s="26"/>
    </row>
    <row r="31" spans="1:9" x14ac:dyDescent="0.25">
      <c r="A31" s="528" t="s">
        <v>113</v>
      </c>
      <c r="B31" s="35" t="s">
        <v>38</v>
      </c>
      <c r="C31" s="532">
        <v>26441</v>
      </c>
      <c r="D31" s="532" t="s">
        <v>35</v>
      </c>
      <c r="E31" s="526"/>
      <c r="F31" s="526"/>
      <c r="G31" s="526"/>
      <c r="H31" s="526"/>
      <c r="I31" s="526"/>
    </row>
    <row r="32" spans="1:9" ht="30.75" thickBot="1" x14ac:dyDescent="0.3">
      <c r="A32" s="529"/>
      <c r="B32" s="32" t="s">
        <v>97</v>
      </c>
      <c r="C32" s="533"/>
      <c r="D32" s="533"/>
      <c r="E32" s="527"/>
      <c r="F32" s="527"/>
      <c r="G32" s="527"/>
      <c r="H32" s="527"/>
      <c r="I32" s="527"/>
    </row>
    <row r="33" spans="1:9" ht="26.25" thickBot="1" x14ac:dyDescent="0.3">
      <c r="A33" s="29" t="s">
        <v>114</v>
      </c>
      <c r="B33" s="36" t="s">
        <v>136</v>
      </c>
      <c r="C33" s="22">
        <v>26442</v>
      </c>
      <c r="D33" s="22" t="s">
        <v>35</v>
      </c>
      <c r="E33" s="26"/>
      <c r="F33" s="26"/>
      <c r="G33" s="26"/>
      <c r="H33" s="26"/>
      <c r="I33" s="26"/>
    </row>
    <row r="34" spans="1:9" ht="26.25" thickBot="1" x14ac:dyDescent="0.3">
      <c r="A34" s="29">
        <v>38443</v>
      </c>
      <c r="B34" s="34" t="s">
        <v>115</v>
      </c>
      <c r="C34" s="22">
        <v>26450</v>
      </c>
      <c r="D34" s="22" t="s">
        <v>35</v>
      </c>
      <c r="E34" s="26"/>
      <c r="F34" s="26"/>
      <c r="G34" s="26"/>
      <c r="H34" s="26"/>
      <c r="I34" s="26"/>
    </row>
    <row r="35" spans="1:9" x14ac:dyDescent="0.25">
      <c r="A35" s="528" t="s">
        <v>116</v>
      </c>
      <c r="B35" s="65" t="s">
        <v>38</v>
      </c>
      <c r="C35" s="530">
        <v>26451</v>
      </c>
      <c r="D35" s="532" t="s">
        <v>35</v>
      </c>
      <c r="E35" s="526"/>
      <c r="F35" s="526"/>
      <c r="G35" s="526"/>
      <c r="H35" s="526"/>
      <c r="I35" s="526"/>
    </row>
    <row r="36" spans="1:9" ht="30.75" thickBot="1" x14ac:dyDescent="0.3">
      <c r="A36" s="529"/>
      <c r="B36" s="64" t="s">
        <v>97</v>
      </c>
      <c r="C36" s="531"/>
      <c r="D36" s="533"/>
      <c r="E36" s="527"/>
      <c r="F36" s="527"/>
      <c r="G36" s="527"/>
      <c r="H36" s="527"/>
      <c r="I36" s="527"/>
    </row>
    <row r="37" spans="1:9" ht="15.75" thickBot="1" x14ac:dyDescent="0.3">
      <c r="A37" s="29"/>
      <c r="B37" s="64" t="s">
        <v>99</v>
      </c>
      <c r="C37" s="61" t="s">
        <v>117</v>
      </c>
      <c r="D37" s="22" t="s">
        <v>98</v>
      </c>
      <c r="E37" s="26"/>
      <c r="F37" s="26"/>
      <c r="G37" s="26"/>
      <c r="H37" s="26"/>
      <c r="I37" s="26"/>
    </row>
    <row r="38" spans="1:9" ht="30.75" thickBot="1" x14ac:dyDescent="0.3">
      <c r="A38" s="29" t="s">
        <v>118</v>
      </c>
      <c r="B38" s="64" t="s">
        <v>119</v>
      </c>
      <c r="C38" s="61">
        <v>26452</v>
      </c>
      <c r="D38" s="22" t="s">
        <v>35</v>
      </c>
      <c r="E38" s="26"/>
      <c r="F38" s="26"/>
      <c r="G38" s="26"/>
      <c r="H38" s="26"/>
      <c r="I38" s="26"/>
    </row>
    <row r="39" spans="1:9" ht="51.75" thickBot="1" x14ac:dyDescent="0.3">
      <c r="A39" s="29">
        <v>2</v>
      </c>
      <c r="B39" s="63" t="s">
        <v>137</v>
      </c>
      <c r="C39" s="61">
        <v>26500</v>
      </c>
      <c r="D39" s="22" t="s">
        <v>35</v>
      </c>
      <c r="E39" s="26"/>
      <c r="F39" s="26"/>
      <c r="G39" s="26"/>
      <c r="H39" s="26"/>
      <c r="I39" s="26"/>
    </row>
    <row r="40" spans="1:9" ht="15.75" thickBot="1" x14ac:dyDescent="0.3">
      <c r="A40" s="29"/>
      <c r="B40" s="60" t="s">
        <v>120</v>
      </c>
      <c r="C40" s="61">
        <v>26510</v>
      </c>
      <c r="D40" s="26"/>
      <c r="E40" s="26"/>
      <c r="F40" s="26"/>
      <c r="G40" s="26"/>
      <c r="H40" s="26"/>
      <c r="I40" s="26"/>
    </row>
    <row r="41" spans="1:9" ht="75.75" thickBot="1" x14ac:dyDescent="0.3">
      <c r="A41" s="29">
        <v>3</v>
      </c>
      <c r="B41" s="62" t="s">
        <v>121</v>
      </c>
      <c r="C41" s="61">
        <v>26600</v>
      </c>
      <c r="D41" s="22" t="s">
        <v>35</v>
      </c>
      <c r="E41" s="26"/>
      <c r="F41" s="26"/>
      <c r="G41" s="26"/>
      <c r="H41" s="26"/>
      <c r="I41" s="26"/>
    </row>
    <row r="42" spans="1:9" ht="15.75" thickBot="1" x14ac:dyDescent="0.3">
      <c r="A42" s="24"/>
      <c r="B42" s="60" t="s">
        <v>120</v>
      </c>
      <c r="C42" s="61">
        <v>26610</v>
      </c>
      <c r="D42" s="26"/>
      <c r="E42" s="26"/>
      <c r="F42" s="26"/>
      <c r="G42" s="26"/>
      <c r="H42" s="26"/>
      <c r="I42" s="26"/>
    </row>
    <row r="43" spans="1:9" x14ac:dyDescent="0.25">
      <c r="A43" s="21"/>
    </row>
    <row r="44" spans="1:9" x14ac:dyDescent="0.25">
      <c r="A44" s="37"/>
    </row>
    <row r="45" spans="1:9" x14ac:dyDescent="0.25">
      <c r="A45" s="37"/>
    </row>
    <row r="46" spans="1:9" x14ac:dyDescent="0.25">
      <c r="A46" s="37"/>
    </row>
    <row r="47" spans="1:9" x14ac:dyDescent="0.25">
      <c r="A47" s="37"/>
    </row>
    <row r="48" spans="1:9" x14ac:dyDescent="0.25">
      <c r="A48" s="37"/>
    </row>
    <row r="49" spans="1:1" x14ac:dyDescent="0.25">
      <c r="A49" s="37"/>
    </row>
    <row r="50" spans="1:1" x14ac:dyDescent="0.25">
      <c r="A50" s="38"/>
    </row>
    <row r="51" spans="1:1" x14ac:dyDescent="0.25">
      <c r="A51" s="37"/>
    </row>
    <row r="52" spans="1:1" x14ac:dyDescent="0.25">
      <c r="A52" s="37"/>
    </row>
    <row r="53" spans="1:1" x14ac:dyDescent="0.25">
      <c r="A53" s="37"/>
    </row>
    <row r="54" spans="1:1" x14ac:dyDescent="0.25">
      <c r="A54" s="37"/>
    </row>
    <row r="55" spans="1:1" x14ac:dyDescent="0.25">
      <c r="A55" s="37"/>
    </row>
    <row r="56" spans="1:1" x14ac:dyDescent="0.25">
      <c r="A56" s="37"/>
    </row>
    <row r="57" spans="1:1" x14ac:dyDescent="0.25">
      <c r="A57" s="37"/>
    </row>
    <row r="58" spans="1:1" x14ac:dyDescent="0.25">
      <c r="A58" s="38"/>
    </row>
    <row r="59" spans="1:1" x14ac:dyDescent="0.25">
      <c r="A59" s="37"/>
    </row>
    <row r="60" spans="1:1" x14ac:dyDescent="0.25">
      <c r="A60" s="37"/>
    </row>
    <row r="61" spans="1:1" x14ac:dyDescent="0.25">
      <c r="A61" s="37"/>
    </row>
  </sheetData>
  <mergeCells count="71">
    <mergeCell ref="G8:G9"/>
    <mergeCell ref="A4:A5"/>
    <mergeCell ref="B4:B5"/>
    <mergeCell ref="C4:C5"/>
    <mergeCell ref="D4:D5"/>
    <mergeCell ref="E4:E5"/>
    <mergeCell ref="F4:I4"/>
    <mergeCell ref="G15:G16"/>
    <mergeCell ref="H8:H9"/>
    <mergeCell ref="I8:I9"/>
    <mergeCell ref="A12:A13"/>
    <mergeCell ref="C12:C13"/>
    <mergeCell ref="D12:D13"/>
    <mergeCell ref="E12:E13"/>
    <mergeCell ref="F12:F13"/>
    <mergeCell ref="G12:G13"/>
    <mergeCell ref="H12:H13"/>
    <mergeCell ref="I12:I13"/>
    <mergeCell ref="A8:A9"/>
    <mergeCell ref="C8:C9"/>
    <mergeCell ref="D8:D9"/>
    <mergeCell ref="E8:E9"/>
    <mergeCell ref="F8:F9"/>
    <mergeCell ref="G20:G21"/>
    <mergeCell ref="H15:H16"/>
    <mergeCell ref="I15:I16"/>
    <mergeCell ref="A18:A19"/>
    <mergeCell ref="C18:C19"/>
    <mergeCell ref="D18:D19"/>
    <mergeCell ref="E18:E19"/>
    <mergeCell ref="F18:F19"/>
    <mergeCell ref="G18:G19"/>
    <mergeCell ref="H18:H19"/>
    <mergeCell ref="I18:I19"/>
    <mergeCell ref="A15:A16"/>
    <mergeCell ref="C15:C16"/>
    <mergeCell ref="D15:D16"/>
    <mergeCell ref="E15:E16"/>
    <mergeCell ref="F15:F16"/>
    <mergeCell ref="G31:G32"/>
    <mergeCell ref="H20:H21"/>
    <mergeCell ref="I20:I21"/>
    <mergeCell ref="A24:A25"/>
    <mergeCell ref="C24:C25"/>
    <mergeCell ref="D24:D25"/>
    <mergeCell ref="E24:E25"/>
    <mergeCell ref="F24:F25"/>
    <mergeCell ref="G24:G25"/>
    <mergeCell ref="H24:H25"/>
    <mergeCell ref="I24:I25"/>
    <mergeCell ref="A20:A21"/>
    <mergeCell ref="C20:C21"/>
    <mergeCell ref="D20:D21"/>
    <mergeCell ref="E20:E21"/>
    <mergeCell ref="F20:F21"/>
    <mergeCell ref="A1:D1"/>
    <mergeCell ref="H31:H32"/>
    <mergeCell ref="I31:I32"/>
    <mergeCell ref="A35:A36"/>
    <mergeCell ref="C35:C36"/>
    <mergeCell ref="D35:D36"/>
    <mergeCell ref="E35:E36"/>
    <mergeCell ref="F35:F36"/>
    <mergeCell ref="G35:G36"/>
    <mergeCell ref="H35:H36"/>
    <mergeCell ref="I35:I36"/>
    <mergeCell ref="A31:A32"/>
    <mergeCell ref="C31:C32"/>
    <mergeCell ref="D31:D32"/>
    <mergeCell ref="E31:E32"/>
    <mergeCell ref="F31:F32"/>
  </mergeCells>
  <hyperlinks>
    <hyperlink ref="E4" location="Par1299" tooltip="    &lt;10&gt;  Плановые  показатели  выплат  на закупку товаров, работ, услуг по" display="Par1299"/>
    <hyperlink ref="B7" location="Par1299" tooltip="    &lt;10&gt;  Плановые  показатели  выплат  на закупку товаров, работ, услуг по" display="Par1299"/>
    <hyperlink ref="B13" r:id="rId1" display="consultantplus://offline/ref=96503A392D9AAE9E5475C55E7A4B1E15D5D01A8B86168B1595B359BCEBBFA1C9B869F7BF85113087C822583138LAo9I"/>
    <hyperlink ref="B14" r:id="rId2" display="consultantplus://offline/ref=96503A392D9AAE9E5475C55E7A4B1E15D5D11B8885118B1595B359BCEBBFA1C9AA69AFBA87187AD68E69573138B64CD29DE5F4C1LBo5I"/>
    <hyperlink ref="B15" r:id="rId3" display="consultantplus://offline/ref=96503A392D9AAE9E5475C55E7A4B1E15D5D21D82831A8B1595B359BCEBBFA1C9B869F7BF85113087C822583138LAo9I"/>
    <hyperlink ref="B21" r:id="rId4"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23" r:id="rId5" tooltip="&quot;Бюджетный кодекс Российской Федерации&quot; от 31.07.1998 N 145-ФЗ (ред. от 22.12.2020) (с изм. и доп., вступ. в силу с 01.01.2021)_x000b_{КонсультантПлюс}" display="consultantplus://offline/ref=690E23110437069A19FC6D4A6465679996D5C5AAB8692803690C584C3F3307D4101B7870C1D9A23FFA12D0D4CC270E6248E715D30ED52E20r337H"/>
    <hyperlink ref="B25" r:id="rId6"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26" r:id="rId7" display="consultantplus://offline/ref=620C58DE6BAA3DE3E94CE457BBB35098EC54C0EED53364DA52D5097EF8B45989D6BE7B8347DC8EF9F495A230F05701C5743B709B2Ar4I"/>
    <hyperlink ref="B28" location="Par1319" tooltip="    &lt;14&gt;  Указывается сумма закупок товаров, работ, услуг, осуществляемых в" display="Par1319"/>
    <hyperlink ref="B29" r:id="rId8" display="consultantplus://offline/ref=4C11D777457C83A64694146378CBDA47B8C7EF0FF965C1F0AF5510B1D89B5090450B48FE5CE1C9EC10BC90BEAF1000B765B95E28H2t6I"/>
    <hyperlink ref="B32" r:id="rId9"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36" r:id="rId10"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37" r:id="rId11" display="consultantplus://offline/ref=B1AA276EE701E2760FF80BC89D0B96421F2DFBF61188A7ABE3A5493CB696C596BE11908C3D819539013A433A334118233E4272FFP7v9I"/>
    <hyperlink ref="B38" r:id="rId12"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hyperlink ref="B41" r:id="rId13"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hyperlinks>
  <pageMargins left="0.7" right="0.7" top="0.75" bottom="0.75" header="0.3" footer="0.3"/>
  <pageSetup paperSize="9" scale="6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4</vt:i4>
      </vt:variant>
    </vt:vector>
  </HeadingPairs>
  <TitlesOfParts>
    <vt:vector size="18" baseType="lpstr">
      <vt:lpstr>ТИТУЛЬНЫЙ ЛИСТ</vt:lpstr>
      <vt:lpstr>РО целевые 2021</vt:lpstr>
      <vt:lpstr>РАЗДЕЛ 1</vt:lpstr>
      <vt:lpstr>РАЗДЕЛ 2</vt:lpstr>
      <vt:lpstr>РО  мунзадание 2025</vt:lpstr>
      <vt:lpstr>РО  мунзадание 2026</vt:lpstr>
      <vt:lpstr>РО  мунзадание 2027</vt:lpstr>
      <vt:lpstr>РО субсидии 2025</vt:lpstr>
      <vt:lpstr>внебюджет 2024</vt:lpstr>
      <vt:lpstr>РО субсидии 2026</vt:lpstr>
      <vt:lpstr>РО субсидии 2027</vt:lpstr>
      <vt:lpstr>РО  субсидии 2025</vt:lpstr>
      <vt:lpstr>РО  субсидии 2026</vt:lpstr>
      <vt:lpstr>Лист3</vt:lpstr>
      <vt:lpstr>'РАЗДЕЛ 2'!Заголовки_для_печати</vt:lpstr>
      <vt:lpstr>Лист3!Область_печати</vt:lpstr>
      <vt:lpstr>'РАЗДЕЛ 2'!Область_печати</vt:lpstr>
      <vt:lpstr>'ТИТУЛЬНЫЙ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2021-12-20T02:54:35Z</cp:lastPrinted>
  <dcterms:created xsi:type="dcterms:W3CDTF">2015-06-05T18:19:34Z</dcterms:created>
  <dcterms:modified xsi:type="dcterms:W3CDTF">2025-07-23T01:06:39Z</dcterms:modified>
</cp:coreProperties>
</file>